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date1904="1"/>
  <mc:AlternateContent xmlns:mc="http://schemas.openxmlformats.org/markup-compatibility/2006">
    <mc:Choice Requires="x15">
      <x15ac:absPath xmlns:x15ac="http://schemas.microsoft.com/office/spreadsheetml/2010/11/ac" url="/Users/dfk/Desktop/"/>
    </mc:Choice>
  </mc:AlternateContent>
  <bookViews>
    <workbookView xWindow="2180" yWindow="460" windowWidth="12320" windowHeight="15460" tabRatio="446"/>
  </bookViews>
  <sheets>
    <sheet name="Dartmouth Forestry 2007" sheetId="1" r:id="rId1"/>
  </sheets>
  <definedNames>
    <definedName name="_xlnm.Database">'Dartmouth Forestry 2007'!$AP$3:$AP$26</definedName>
    <definedName name="fudge">'Dartmouth Forestry 2007'!#REF!</definedName>
    <definedName name="HighSchool_Ladder">'Dartmouth Forestry 2007'!#REF!</definedName>
    <definedName name="HighSchool_Ranking">'Dartmouth Forestry 2007'!#REF!</definedName>
    <definedName name="Mens_Ladder">'Dartmouth Forestry 2007'!#REF!</definedName>
    <definedName name="Mens_Ranking">'Dartmouth Forestry 2007'!#REF!</definedName>
    <definedName name="_xlnm.Print_Area" localSheetId="0">'Dartmouth Forestry 2007'!$A$1:$AQ$54</definedName>
    <definedName name="_xlnm.Print_Area">'Dartmouth Forestry 2007'!$B$1:$AP$54</definedName>
    <definedName name="_xlnm.Print_Titles" localSheetId="0">'Dartmouth Forestry 2007'!$A:$A</definedName>
    <definedName name="_xlnm.Print_Titles">'Dartmouth Forestry 2007'!$A:$A</definedName>
    <definedName name="Womens_Ladder">'Dartmouth Forestry 2007'!#REF!</definedName>
    <definedName name="Womens_Ranking">'Dartmouth Forestry 2007'!#REF!</definedName>
  </definedNames>
  <calcPr calcId="150001" refMode="R1C1" iterate="1" iterateCount="2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O17" i="1" l="1"/>
  <c r="AO18" i="1"/>
  <c r="AO19" i="1"/>
  <c r="AO20" i="1"/>
  <c r="AO21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3" i="1"/>
  <c r="B48" i="1"/>
  <c r="C44" i="1"/>
  <c r="D48" i="1"/>
  <c r="E44" i="1"/>
  <c r="F48" i="1"/>
  <c r="G44" i="1"/>
  <c r="H48" i="1"/>
  <c r="I44" i="1"/>
  <c r="J48" i="1"/>
  <c r="K44" i="1"/>
  <c r="L48" i="1"/>
  <c r="M44" i="1"/>
  <c r="N48" i="1"/>
  <c r="O44" i="1"/>
  <c r="P48" i="1"/>
  <c r="Q44" i="1"/>
  <c r="R48" i="1"/>
  <c r="S44" i="1"/>
  <c r="T48" i="1"/>
  <c r="U44" i="1"/>
  <c r="V48" i="1"/>
  <c r="W44" i="1"/>
  <c r="X48" i="1"/>
  <c r="Y44" i="1"/>
  <c r="Z48" i="1"/>
  <c r="AA44" i="1"/>
  <c r="AB48" i="1"/>
  <c r="AC44" i="1"/>
  <c r="AD48" i="1"/>
  <c r="AE44" i="1"/>
  <c r="AF48" i="1"/>
  <c r="AG44" i="1"/>
  <c r="AH48" i="1"/>
  <c r="AI44" i="1"/>
  <c r="AJ48" i="1"/>
  <c r="AK44" i="1"/>
  <c r="AL48" i="1"/>
  <c r="AM44" i="1"/>
  <c r="C37" i="1"/>
  <c r="E37" i="1"/>
  <c r="G37" i="1"/>
  <c r="I37" i="1"/>
  <c r="K37" i="1"/>
  <c r="M37" i="1"/>
  <c r="O37" i="1"/>
  <c r="Q37" i="1"/>
  <c r="S37" i="1"/>
  <c r="U37" i="1"/>
  <c r="W37" i="1"/>
  <c r="Y37" i="1"/>
  <c r="AA37" i="1"/>
  <c r="AC37" i="1"/>
  <c r="AE37" i="1"/>
  <c r="AG37" i="1"/>
  <c r="AI37" i="1"/>
  <c r="AK37" i="1"/>
  <c r="AM37" i="1"/>
  <c r="AP37" i="1"/>
  <c r="C38" i="1"/>
  <c r="E38" i="1"/>
  <c r="G38" i="1"/>
  <c r="I38" i="1"/>
  <c r="K38" i="1"/>
  <c r="M38" i="1"/>
  <c r="O38" i="1"/>
  <c r="Q38" i="1"/>
  <c r="S38" i="1"/>
  <c r="U38" i="1"/>
  <c r="W38" i="1"/>
  <c r="Y38" i="1"/>
  <c r="AA38" i="1"/>
  <c r="AC38" i="1"/>
  <c r="AE38" i="1"/>
  <c r="AG38" i="1"/>
  <c r="AI38" i="1"/>
  <c r="AK38" i="1"/>
  <c r="AM38" i="1"/>
  <c r="AP38" i="1"/>
  <c r="C39" i="1"/>
  <c r="E39" i="1"/>
  <c r="G39" i="1"/>
  <c r="I39" i="1"/>
  <c r="K39" i="1"/>
  <c r="M39" i="1"/>
  <c r="O39" i="1"/>
  <c r="Q39" i="1"/>
  <c r="S39" i="1"/>
  <c r="U39" i="1"/>
  <c r="W39" i="1"/>
  <c r="Y39" i="1"/>
  <c r="AA39" i="1"/>
  <c r="AC39" i="1"/>
  <c r="AE39" i="1"/>
  <c r="AG39" i="1"/>
  <c r="AI39" i="1"/>
  <c r="AK39" i="1"/>
  <c r="AM39" i="1"/>
  <c r="AP39" i="1"/>
  <c r="C40" i="1"/>
  <c r="E40" i="1"/>
  <c r="G40" i="1"/>
  <c r="I40" i="1"/>
  <c r="K40" i="1"/>
  <c r="M40" i="1"/>
  <c r="O40" i="1"/>
  <c r="Q40" i="1"/>
  <c r="S40" i="1"/>
  <c r="U40" i="1"/>
  <c r="W40" i="1"/>
  <c r="Y40" i="1"/>
  <c r="AA40" i="1"/>
  <c r="AC40" i="1"/>
  <c r="AE40" i="1"/>
  <c r="AG40" i="1"/>
  <c r="AI40" i="1"/>
  <c r="AK40" i="1"/>
  <c r="AM40" i="1"/>
  <c r="AP40" i="1"/>
  <c r="C41" i="1"/>
  <c r="E41" i="1"/>
  <c r="G41" i="1"/>
  <c r="I41" i="1"/>
  <c r="K41" i="1"/>
  <c r="M41" i="1"/>
  <c r="O41" i="1"/>
  <c r="Q41" i="1"/>
  <c r="S41" i="1"/>
  <c r="U41" i="1"/>
  <c r="W41" i="1"/>
  <c r="Y41" i="1"/>
  <c r="AA41" i="1"/>
  <c r="AC41" i="1"/>
  <c r="AE41" i="1"/>
  <c r="AG41" i="1"/>
  <c r="AI41" i="1"/>
  <c r="AK41" i="1"/>
  <c r="AM41" i="1"/>
  <c r="AP41" i="1"/>
  <c r="C42" i="1"/>
  <c r="E42" i="1"/>
  <c r="G42" i="1"/>
  <c r="I42" i="1"/>
  <c r="K42" i="1"/>
  <c r="M42" i="1"/>
  <c r="O42" i="1"/>
  <c r="Q42" i="1"/>
  <c r="S42" i="1"/>
  <c r="U42" i="1"/>
  <c r="W42" i="1"/>
  <c r="Y42" i="1"/>
  <c r="AA42" i="1"/>
  <c r="AC42" i="1"/>
  <c r="AE42" i="1"/>
  <c r="AG42" i="1"/>
  <c r="AI42" i="1"/>
  <c r="AK42" i="1"/>
  <c r="AM42" i="1"/>
  <c r="AP42" i="1"/>
  <c r="C43" i="1"/>
  <c r="E43" i="1"/>
  <c r="G43" i="1"/>
  <c r="I43" i="1"/>
  <c r="K43" i="1"/>
  <c r="M43" i="1"/>
  <c r="O43" i="1"/>
  <c r="Q43" i="1"/>
  <c r="S43" i="1"/>
  <c r="U43" i="1"/>
  <c r="W43" i="1"/>
  <c r="Y43" i="1"/>
  <c r="AA43" i="1"/>
  <c r="AC43" i="1"/>
  <c r="AE43" i="1"/>
  <c r="AG43" i="1"/>
  <c r="AI43" i="1"/>
  <c r="AK43" i="1"/>
  <c r="AM43" i="1"/>
  <c r="AP43" i="1"/>
  <c r="AQ43" i="1"/>
  <c r="AQ42" i="1"/>
  <c r="AQ41" i="1"/>
  <c r="AQ40" i="1"/>
  <c r="AQ39" i="1"/>
  <c r="AQ38" i="1"/>
  <c r="AQ37" i="1"/>
  <c r="L50" i="1"/>
  <c r="J50" i="1"/>
  <c r="H50" i="1"/>
  <c r="F50" i="1"/>
  <c r="D50" i="1"/>
  <c r="B50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J54" i="1"/>
  <c r="H54" i="1"/>
  <c r="F54" i="1"/>
  <c r="D54" i="1"/>
  <c r="B54" i="1"/>
  <c r="AJ52" i="1"/>
  <c r="AH52" i="1"/>
  <c r="AF52" i="1"/>
  <c r="AD52" i="1"/>
  <c r="AB52" i="1"/>
  <c r="Z52" i="1"/>
  <c r="X52" i="1"/>
  <c r="V52" i="1"/>
  <c r="T52" i="1"/>
  <c r="R52" i="1"/>
  <c r="P52" i="1"/>
  <c r="N52" i="1"/>
  <c r="L52" i="1"/>
  <c r="J52" i="1"/>
  <c r="H52" i="1"/>
  <c r="F52" i="1"/>
  <c r="D52" i="1"/>
  <c r="B52" i="1"/>
  <c r="AJ50" i="1"/>
  <c r="AH50" i="1"/>
  <c r="AF50" i="1"/>
  <c r="AD50" i="1"/>
  <c r="AB50" i="1"/>
  <c r="Z50" i="1"/>
  <c r="X50" i="1"/>
  <c r="V50" i="1"/>
  <c r="T50" i="1"/>
  <c r="R50" i="1"/>
  <c r="P50" i="1"/>
  <c r="N50" i="1"/>
  <c r="AL54" i="1"/>
  <c r="AL52" i="1"/>
  <c r="AL50" i="1"/>
  <c r="X27" i="1"/>
  <c r="Y3" i="1"/>
  <c r="Y4" i="1"/>
  <c r="AL33" i="1"/>
  <c r="AL32" i="1"/>
  <c r="AJ33" i="1"/>
  <c r="AJ32" i="1"/>
  <c r="AH33" i="1"/>
  <c r="AH32" i="1"/>
  <c r="AF33" i="1"/>
  <c r="AF32" i="1"/>
  <c r="AD33" i="1"/>
  <c r="AD32" i="1"/>
  <c r="AB33" i="1"/>
  <c r="AB32" i="1"/>
  <c r="Z33" i="1"/>
  <c r="Z32" i="1"/>
  <c r="X33" i="1"/>
  <c r="X32" i="1"/>
  <c r="V33" i="1"/>
  <c r="V32" i="1"/>
  <c r="T33" i="1"/>
  <c r="T32" i="1"/>
  <c r="R33" i="1"/>
  <c r="R32" i="1"/>
  <c r="P33" i="1"/>
  <c r="P32" i="1"/>
  <c r="N33" i="1"/>
  <c r="N32" i="1"/>
  <c r="L33" i="1"/>
  <c r="L32" i="1"/>
  <c r="J33" i="1"/>
  <c r="J32" i="1"/>
  <c r="H33" i="1"/>
  <c r="H32" i="1"/>
  <c r="F33" i="1"/>
  <c r="F32" i="1"/>
  <c r="D33" i="1"/>
  <c r="D32" i="1"/>
  <c r="B33" i="1"/>
  <c r="B32" i="1"/>
  <c r="AL31" i="1"/>
  <c r="AL30" i="1"/>
  <c r="AJ31" i="1"/>
  <c r="AJ30" i="1"/>
  <c r="AH31" i="1"/>
  <c r="AH30" i="1"/>
  <c r="AF31" i="1"/>
  <c r="AF30" i="1"/>
  <c r="AD31" i="1"/>
  <c r="AD30" i="1"/>
  <c r="AB31" i="1"/>
  <c r="AB30" i="1"/>
  <c r="Z31" i="1"/>
  <c r="Z30" i="1"/>
  <c r="X31" i="1"/>
  <c r="X30" i="1"/>
  <c r="V31" i="1"/>
  <c r="V30" i="1"/>
  <c r="T31" i="1"/>
  <c r="T30" i="1"/>
  <c r="R31" i="1"/>
  <c r="R30" i="1"/>
  <c r="P31" i="1"/>
  <c r="P30" i="1"/>
  <c r="N31" i="1"/>
  <c r="N30" i="1"/>
  <c r="L31" i="1"/>
  <c r="L30" i="1"/>
  <c r="J31" i="1"/>
  <c r="J30" i="1"/>
  <c r="H31" i="1"/>
  <c r="H30" i="1"/>
  <c r="F31" i="1"/>
  <c r="F30" i="1"/>
  <c r="D31" i="1"/>
  <c r="D30" i="1"/>
  <c r="B31" i="1"/>
  <c r="B30" i="1"/>
  <c r="AL29" i="1"/>
  <c r="AL28" i="1"/>
  <c r="AJ29" i="1"/>
  <c r="AJ28" i="1"/>
  <c r="AH29" i="1"/>
  <c r="AH28" i="1"/>
  <c r="AF29" i="1"/>
  <c r="AF28" i="1"/>
  <c r="AD29" i="1"/>
  <c r="AD28" i="1"/>
  <c r="AB29" i="1"/>
  <c r="AB28" i="1"/>
  <c r="Z29" i="1"/>
  <c r="Z28" i="1"/>
  <c r="X29" i="1"/>
  <c r="X28" i="1"/>
  <c r="V29" i="1"/>
  <c r="V28" i="1"/>
  <c r="T29" i="1"/>
  <c r="T28" i="1"/>
  <c r="R29" i="1"/>
  <c r="R28" i="1"/>
  <c r="P29" i="1"/>
  <c r="P28" i="1"/>
  <c r="N29" i="1"/>
  <c r="N28" i="1"/>
  <c r="L29" i="1"/>
  <c r="L28" i="1"/>
  <c r="J29" i="1"/>
  <c r="J28" i="1"/>
  <c r="H29" i="1"/>
  <c r="H28" i="1"/>
  <c r="F29" i="1"/>
  <c r="F28" i="1"/>
  <c r="D29" i="1"/>
  <c r="D28" i="1"/>
  <c r="B29" i="1"/>
  <c r="B28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J53" i="1"/>
  <c r="H53" i="1"/>
  <c r="F53" i="1"/>
  <c r="D53" i="1"/>
  <c r="B53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L51" i="1"/>
  <c r="J51" i="1"/>
  <c r="H51" i="1"/>
  <c r="F51" i="1"/>
  <c r="D51" i="1"/>
  <c r="B51" i="1"/>
  <c r="B49" i="1"/>
  <c r="D49" i="1"/>
  <c r="F49" i="1"/>
  <c r="H49" i="1"/>
  <c r="J49" i="1"/>
  <c r="L49" i="1"/>
  <c r="N49" i="1"/>
  <c r="P49" i="1"/>
  <c r="R49" i="1"/>
  <c r="T49" i="1"/>
  <c r="V49" i="1"/>
  <c r="X49" i="1"/>
  <c r="Z49" i="1"/>
  <c r="AB49" i="1"/>
  <c r="AD49" i="1"/>
  <c r="AF49" i="1"/>
  <c r="AH49" i="1"/>
  <c r="AL49" i="1"/>
  <c r="AJ49" i="1"/>
  <c r="B27" i="1"/>
  <c r="C6" i="1"/>
  <c r="D27" i="1"/>
  <c r="E6" i="1"/>
  <c r="F27" i="1"/>
  <c r="G6" i="1"/>
  <c r="H27" i="1"/>
  <c r="I6" i="1"/>
  <c r="J27" i="1"/>
  <c r="K6" i="1"/>
  <c r="L27" i="1"/>
  <c r="M6" i="1"/>
  <c r="N27" i="1"/>
  <c r="O6" i="1"/>
  <c r="P27" i="1"/>
  <c r="Q6" i="1"/>
  <c r="R27" i="1"/>
  <c r="S6" i="1"/>
  <c r="T27" i="1"/>
  <c r="U6" i="1"/>
  <c r="V27" i="1"/>
  <c r="W6" i="1"/>
  <c r="Y6" i="1"/>
  <c r="Z27" i="1"/>
  <c r="AA6" i="1"/>
  <c r="AB27" i="1"/>
  <c r="AC6" i="1"/>
  <c r="AD27" i="1"/>
  <c r="AE6" i="1"/>
  <c r="AF27" i="1"/>
  <c r="AG6" i="1"/>
  <c r="AH27" i="1"/>
  <c r="AI6" i="1"/>
  <c r="AJ27" i="1"/>
  <c r="AK6" i="1"/>
  <c r="AL27" i="1"/>
  <c r="AM6" i="1"/>
  <c r="AP6" i="1"/>
  <c r="C3" i="1"/>
  <c r="E3" i="1"/>
  <c r="G3" i="1"/>
  <c r="I3" i="1"/>
  <c r="K3" i="1"/>
  <c r="M3" i="1"/>
  <c r="O3" i="1"/>
  <c r="Q3" i="1"/>
  <c r="S3" i="1"/>
  <c r="U3" i="1"/>
  <c r="W3" i="1"/>
  <c r="AA3" i="1"/>
  <c r="AC3" i="1"/>
  <c r="AE3" i="1"/>
  <c r="AG3" i="1"/>
  <c r="AI3" i="1"/>
  <c r="AK3" i="1"/>
  <c r="AM3" i="1"/>
  <c r="AP3" i="1"/>
  <c r="C4" i="1"/>
  <c r="E4" i="1"/>
  <c r="G4" i="1"/>
  <c r="I4" i="1"/>
  <c r="K4" i="1"/>
  <c r="M4" i="1"/>
  <c r="O4" i="1"/>
  <c r="Q4" i="1"/>
  <c r="S4" i="1"/>
  <c r="U4" i="1"/>
  <c r="W4" i="1"/>
  <c r="AA4" i="1"/>
  <c r="AC4" i="1"/>
  <c r="AE4" i="1"/>
  <c r="AG4" i="1"/>
  <c r="AI4" i="1"/>
  <c r="AK4" i="1"/>
  <c r="AM4" i="1"/>
  <c r="AP4" i="1"/>
  <c r="C5" i="1"/>
  <c r="E5" i="1"/>
  <c r="G5" i="1"/>
  <c r="I5" i="1"/>
  <c r="K5" i="1"/>
  <c r="M5" i="1"/>
  <c r="O5" i="1"/>
  <c r="Q5" i="1"/>
  <c r="S5" i="1"/>
  <c r="U5" i="1"/>
  <c r="W5" i="1"/>
  <c r="Y5" i="1"/>
  <c r="AA5" i="1"/>
  <c r="AC5" i="1"/>
  <c r="AE5" i="1"/>
  <c r="AG5" i="1"/>
  <c r="AI5" i="1"/>
  <c r="AK5" i="1"/>
  <c r="AM5" i="1"/>
  <c r="AP5" i="1"/>
  <c r="C7" i="1"/>
  <c r="E7" i="1"/>
  <c r="G7" i="1"/>
  <c r="I7" i="1"/>
  <c r="K7" i="1"/>
  <c r="M7" i="1"/>
  <c r="O7" i="1"/>
  <c r="Q7" i="1"/>
  <c r="S7" i="1"/>
  <c r="U7" i="1"/>
  <c r="W7" i="1"/>
  <c r="Y7" i="1"/>
  <c r="AA7" i="1"/>
  <c r="AC7" i="1"/>
  <c r="AE7" i="1"/>
  <c r="AG7" i="1"/>
  <c r="AI7" i="1"/>
  <c r="AK7" i="1"/>
  <c r="AM7" i="1"/>
  <c r="AP7" i="1"/>
  <c r="C8" i="1"/>
  <c r="E8" i="1"/>
  <c r="G8" i="1"/>
  <c r="I8" i="1"/>
  <c r="K8" i="1"/>
  <c r="M8" i="1"/>
  <c r="O8" i="1"/>
  <c r="Q8" i="1"/>
  <c r="S8" i="1"/>
  <c r="U8" i="1"/>
  <c r="W8" i="1"/>
  <c r="Y8" i="1"/>
  <c r="AA8" i="1"/>
  <c r="AC8" i="1"/>
  <c r="AE8" i="1"/>
  <c r="AG8" i="1"/>
  <c r="AI8" i="1"/>
  <c r="AK8" i="1"/>
  <c r="AM8" i="1"/>
  <c r="AP8" i="1"/>
  <c r="C9" i="1"/>
  <c r="E9" i="1"/>
  <c r="G9" i="1"/>
  <c r="I9" i="1"/>
  <c r="K9" i="1"/>
  <c r="M9" i="1"/>
  <c r="O9" i="1"/>
  <c r="Q9" i="1"/>
  <c r="S9" i="1"/>
  <c r="U9" i="1"/>
  <c r="W9" i="1"/>
  <c r="Y9" i="1"/>
  <c r="AA9" i="1"/>
  <c r="AC9" i="1"/>
  <c r="AE9" i="1"/>
  <c r="AG9" i="1"/>
  <c r="AI9" i="1"/>
  <c r="AK9" i="1"/>
  <c r="AM9" i="1"/>
  <c r="AP9" i="1"/>
  <c r="C10" i="1"/>
  <c r="E10" i="1"/>
  <c r="G10" i="1"/>
  <c r="I10" i="1"/>
  <c r="K10" i="1"/>
  <c r="M10" i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P10" i="1"/>
  <c r="C11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AP11" i="1"/>
  <c r="C12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AP12" i="1"/>
  <c r="C13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AP13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P14" i="1"/>
  <c r="C15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AP15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P16" i="1"/>
  <c r="C17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AP17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P18" i="1"/>
  <c r="C19" i="1"/>
  <c r="E19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19" i="1"/>
  <c r="AI19" i="1"/>
  <c r="AK19" i="1"/>
  <c r="AM19" i="1"/>
  <c r="AP19" i="1"/>
  <c r="C20" i="1"/>
  <c r="E20" i="1"/>
  <c r="G20" i="1"/>
  <c r="I20" i="1"/>
  <c r="K20" i="1"/>
  <c r="M20" i="1"/>
  <c r="O20" i="1"/>
  <c r="Q20" i="1"/>
  <c r="S20" i="1"/>
  <c r="U20" i="1"/>
  <c r="W20" i="1"/>
  <c r="Y20" i="1"/>
  <c r="AA20" i="1"/>
  <c r="AC20" i="1"/>
  <c r="AE20" i="1"/>
  <c r="AG20" i="1"/>
  <c r="AI20" i="1"/>
  <c r="AK20" i="1"/>
  <c r="AM20" i="1"/>
  <c r="AP20" i="1"/>
  <c r="C21" i="1"/>
  <c r="E21" i="1"/>
  <c r="G21" i="1"/>
  <c r="I21" i="1"/>
  <c r="K21" i="1"/>
  <c r="M21" i="1"/>
  <c r="O21" i="1"/>
  <c r="Q21" i="1"/>
  <c r="S21" i="1"/>
  <c r="U21" i="1"/>
  <c r="W21" i="1"/>
  <c r="Y21" i="1"/>
  <c r="AA21" i="1"/>
  <c r="AC21" i="1"/>
  <c r="AE21" i="1"/>
  <c r="AG21" i="1"/>
  <c r="AI21" i="1"/>
  <c r="AK21" i="1"/>
  <c r="AM21" i="1"/>
  <c r="AP21" i="1"/>
  <c r="AQ6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5" i="1"/>
  <c r="AQ4" i="1"/>
  <c r="AQ3" i="1"/>
  <c r="AO23" i="1"/>
  <c r="AO24" i="1"/>
  <c r="AO25" i="1"/>
  <c r="AO37" i="1"/>
  <c r="AO38" i="1"/>
  <c r="AO39" i="1"/>
  <c r="AO40" i="1"/>
  <c r="AO41" i="1"/>
  <c r="AO42" i="1"/>
  <c r="AO43" i="1"/>
  <c r="AO46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C22" i="1"/>
  <c r="C46" i="1"/>
  <c r="E46" i="1"/>
  <c r="G46" i="1"/>
  <c r="I46" i="1"/>
  <c r="K46" i="1"/>
  <c r="M46" i="1"/>
  <c r="O46" i="1"/>
  <c r="Q46" i="1"/>
  <c r="S46" i="1"/>
  <c r="U46" i="1"/>
  <c r="W46" i="1"/>
  <c r="Y46" i="1"/>
  <c r="AA46" i="1"/>
  <c r="AC46" i="1"/>
  <c r="AE46" i="1"/>
  <c r="AG46" i="1"/>
  <c r="AI46" i="1"/>
  <c r="AK46" i="1"/>
  <c r="AM46" i="1"/>
  <c r="AP46" i="1"/>
  <c r="AQ46" i="1"/>
  <c r="C23" i="1"/>
  <c r="E23" i="1"/>
  <c r="G23" i="1"/>
  <c r="I23" i="1"/>
  <c r="K23" i="1"/>
  <c r="M23" i="1"/>
  <c r="O23" i="1"/>
  <c r="Q23" i="1"/>
  <c r="S23" i="1"/>
  <c r="U23" i="1"/>
  <c r="W23" i="1"/>
  <c r="Y23" i="1"/>
  <c r="AA23" i="1"/>
  <c r="AC23" i="1"/>
  <c r="AE23" i="1"/>
  <c r="AG23" i="1"/>
  <c r="AI23" i="1"/>
  <c r="AK23" i="1"/>
  <c r="AM23" i="1"/>
  <c r="AP23" i="1"/>
  <c r="C24" i="1"/>
  <c r="E24" i="1"/>
  <c r="G24" i="1"/>
  <c r="I24" i="1"/>
  <c r="K24" i="1"/>
  <c r="M24" i="1"/>
  <c r="O24" i="1"/>
  <c r="Q24" i="1"/>
  <c r="S24" i="1"/>
  <c r="U24" i="1"/>
  <c r="W24" i="1"/>
  <c r="Y24" i="1"/>
  <c r="AA24" i="1"/>
  <c r="AC24" i="1"/>
  <c r="AE24" i="1"/>
  <c r="AG24" i="1"/>
  <c r="AI24" i="1"/>
  <c r="AK24" i="1"/>
  <c r="AM24" i="1"/>
  <c r="AP24" i="1"/>
  <c r="C25" i="1"/>
  <c r="E25" i="1"/>
  <c r="G25" i="1"/>
  <c r="I25" i="1"/>
  <c r="K25" i="1"/>
  <c r="M25" i="1"/>
  <c r="O25" i="1"/>
  <c r="Q25" i="1"/>
  <c r="S25" i="1"/>
  <c r="U25" i="1"/>
  <c r="W25" i="1"/>
  <c r="Y25" i="1"/>
  <c r="AA25" i="1"/>
  <c r="AC25" i="1"/>
  <c r="AE25" i="1"/>
  <c r="AG25" i="1"/>
  <c r="AI25" i="1"/>
  <c r="AK25" i="1"/>
  <c r="AM25" i="1"/>
  <c r="AP25" i="1"/>
  <c r="C26" i="1"/>
  <c r="E26" i="1"/>
  <c r="G26" i="1"/>
  <c r="I26" i="1"/>
  <c r="K26" i="1"/>
  <c r="M26" i="1"/>
  <c r="O26" i="1"/>
  <c r="Q26" i="1"/>
  <c r="S26" i="1"/>
  <c r="U26" i="1"/>
  <c r="W26" i="1"/>
  <c r="Y26" i="1"/>
  <c r="AA26" i="1"/>
  <c r="AC26" i="1"/>
  <c r="AE26" i="1"/>
  <c r="AG26" i="1"/>
  <c r="AI26" i="1"/>
  <c r="AK26" i="1"/>
  <c r="AM26" i="1"/>
  <c r="AQ25" i="1"/>
  <c r="AQ24" i="1"/>
  <c r="AQ23" i="1"/>
</calcChain>
</file>

<file path=xl/sharedStrings.xml><?xml version="1.0" encoding="utf-8"?>
<sst xmlns="http://schemas.openxmlformats.org/spreadsheetml/2006/main" count="171" uniqueCount="67">
  <si>
    <t>Men's</t>
  </si>
  <si>
    <t>Singles Canoeing</t>
  </si>
  <si>
    <t>Doubles Canoeing</t>
  </si>
  <si>
    <t>Portage Canoeing</t>
  </si>
  <si>
    <t>Team Pulp Throw</t>
  </si>
  <si>
    <t>Log Rolling</t>
  </si>
  <si>
    <t>Splitting</t>
  </si>
  <si>
    <t>Axe Throw</t>
  </si>
  <si>
    <t>Chain Throw</t>
  </si>
  <si>
    <t>Vertical Chop</t>
  </si>
  <si>
    <t>Pole Climb</t>
  </si>
  <si>
    <t>Obstacle Course</t>
  </si>
  <si>
    <t>Fly Casting</t>
  </si>
  <si>
    <t>Crosscut Sawing</t>
  </si>
  <si>
    <t>Horizontal Chop</t>
  </si>
  <si>
    <t>Firebuilding</t>
  </si>
  <si>
    <t>Scootloading</t>
  </si>
  <si>
    <t>Bucksawing</t>
  </si>
  <si>
    <t>Packboard Relay</t>
  </si>
  <si>
    <t>RANK</t>
  </si>
  <si>
    <t>Teams</t>
  </si>
  <si>
    <t>Time</t>
  </si>
  <si>
    <t>Score</t>
  </si>
  <si>
    <t>Mark</t>
  </si>
  <si>
    <t>Raw Pts</t>
  </si>
  <si>
    <t>Colby M1</t>
  </si>
  <si>
    <t>Dartmouth M1</t>
  </si>
  <si>
    <t>ESF M1</t>
  </si>
  <si>
    <t>NSAC M1</t>
  </si>
  <si>
    <t>UNH M1</t>
  </si>
  <si>
    <t>Unity M1</t>
  </si>
  <si>
    <t>Colby LM</t>
  </si>
  <si>
    <t>Dartmouth LM</t>
  </si>
  <si>
    <t>Top U-Grad Score</t>
  </si>
  <si>
    <t>1st Place</t>
  </si>
  <si>
    <t>Result</t>
  </si>
  <si>
    <t>2nd Place</t>
  </si>
  <si>
    <t>3rd Place</t>
  </si>
  <si>
    <t>Women's</t>
  </si>
  <si>
    <t>Portage</t>
  </si>
  <si>
    <t>Colby W</t>
  </si>
  <si>
    <t>Dartmouth W</t>
  </si>
  <si>
    <t>ESF W</t>
  </si>
  <si>
    <t>NSAC W</t>
  </si>
  <si>
    <t>Dartmouth LW</t>
  </si>
  <si>
    <t>Top U-grad Score</t>
  </si>
  <si>
    <t>UMO M1</t>
  </si>
  <si>
    <t>TEAM</t>
  </si>
  <si>
    <t>TOTAL</t>
  </si>
  <si>
    <t>Single Buck</t>
  </si>
  <si>
    <t>Cobleskill M1</t>
  </si>
  <si>
    <t>ESF M2</t>
  </si>
  <si>
    <t>ESF Ranger M1</t>
  </si>
  <si>
    <t>FLCC M1</t>
  </si>
  <si>
    <t>FLCC M2</t>
  </si>
  <si>
    <t>Paul Smiths M1</t>
  </si>
  <si>
    <t>Paul Smiths M2</t>
  </si>
  <si>
    <t>Penn State M1</t>
  </si>
  <si>
    <t>UVM M1</t>
  </si>
  <si>
    <t>Paul Smiths LM</t>
  </si>
  <si>
    <t>Cobleskill W</t>
  </si>
  <si>
    <t>FLCC W</t>
  </si>
  <si>
    <t>Paul Smith W</t>
  </si>
  <si>
    <t>Colby J&amp;J</t>
  </si>
  <si>
    <t>Dartmouth J&amp;J</t>
  </si>
  <si>
    <t>UMO J&amp;J (W)</t>
  </si>
  <si>
    <t>* 10" v-chop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</si>
</sst>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70" formatCode="mm:ss.00"/>
  </numFmts>
  <fonts count="6" x14ac:knownFonts="1">
    <font>
      <sz val="10"/>
      <color indexed="8"/>
      <name val="Geneva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9"/>
      <name val="Arial"/>
    </font>
    <font>
      <sz val="8"/>
      <name val="Verdana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 applyProtection="1">
      <protection hidden="1"/>
    </xf>
    <xf numFmtId="47" fontId="1" fillId="0" borderId="2" xfId="0" applyNumberFormat="1" applyFont="1" applyBorder="1"/>
    <xf numFmtId="1" fontId="1" fillId="0" borderId="2" xfId="0" applyNumberFormat="1" applyFont="1" applyBorder="1"/>
    <xf numFmtId="2" fontId="1" fillId="0" borderId="2" xfId="0" applyNumberFormat="1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/>
    <xf numFmtId="47" fontId="1" fillId="0" borderId="7" xfId="0" applyNumberFormat="1" applyFont="1" applyBorder="1"/>
    <xf numFmtId="1" fontId="1" fillId="0" borderId="7" xfId="0" applyNumberFormat="1" applyFont="1" applyBorder="1"/>
    <xf numFmtId="2" fontId="1" fillId="0" borderId="7" xfId="0" applyNumberFormat="1" applyFont="1" applyBorder="1"/>
    <xf numFmtId="0" fontId="1" fillId="0" borderId="0" xfId="0" applyFon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" fontId="3" fillId="2" borderId="11" xfId="0" applyNumberFormat="1" applyFont="1" applyFill="1" applyBorder="1" applyAlignment="1">
      <alignment horizontal="center"/>
    </xf>
    <xf numFmtId="0" fontId="2" fillId="0" borderId="0" xfId="0" applyFont="1"/>
    <xf numFmtId="0" fontId="1" fillId="0" borderId="1" xfId="0" applyFont="1" applyFill="1" applyBorder="1"/>
    <xf numFmtId="164" fontId="2" fillId="0" borderId="3" xfId="0" applyNumberFormat="1" applyFont="1" applyBorder="1"/>
    <xf numFmtId="47" fontId="1" fillId="0" borderId="5" xfId="0" applyNumberFormat="1" applyFont="1" applyBorder="1"/>
    <xf numFmtId="170" fontId="1" fillId="0" borderId="2" xfId="0" applyNumberFormat="1" applyFont="1" applyBorder="1"/>
    <xf numFmtId="0" fontId="1" fillId="0" borderId="12" xfId="0" applyNumberFormat="1" applyFont="1" applyBorder="1"/>
    <xf numFmtId="164" fontId="2" fillId="0" borderId="1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4" fontId="2" fillId="0" borderId="5" xfId="0" applyNumberFormat="1" applyFont="1" applyBorder="1"/>
    <xf numFmtId="0" fontId="1" fillId="3" borderId="14" xfId="0" applyFont="1" applyFill="1" applyBorder="1"/>
    <xf numFmtId="164" fontId="2" fillId="3" borderId="15" xfId="0" applyNumberFormat="1" applyFont="1" applyFill="1" applyBorder="1"/>
    <xf numFmtId="0" fontId="1" fillId="0" borderId="0" xfId="0" applyFont="1" applyFill="1"/>
    <xf numFmtId="0" fontId="1" fillId="3" borderId="12" xfId="0" applyNumberFormat="1" applyFont="1" applyFill="1" applyBorder="1"/>
    <xf numFmtId="164" fontId="2" fillId="3" borderId="14" xfId="0" applyNumberFormat="1" applyFont="1" applyFill="1" applyBorder="1" applyAlignment="1">
      <alignment horizontal="center"/>
    </xf>
    <xf numFmtId="1" fontId="2" fillId="3" borderId="16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0" fontId="1" fillId="3" borderId="0" xfId="0" applyFont="1" applyFill="1"/>
    <xf numFmtId="0" fontId="1" fillId="0" borderId="14" xfId="0" applyFont="1" applyFill="1" applyBorder="1"/>
    <xf numFmtId="164" fontId="2" fillId="0" borderId="15" xfId="0" applyNumberFormat="1" applyFont="1" applyBorder="1"/>
    <xf numFmtId="47" fontId="1" fillId="0" borderId="0" xfId="0" applyNumberFormat="1" applyFont="1"/>
    <xf numFmtId="164" fontId="2" fillId="0" borderId="14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64" fontId="2" fillId="0" borderId="0" xfId="0" applyNumberFormat="1" applyFont="1"/>
    <xf numFmtId="164" fontId="2" fillId="0" borderId="15" xfId="0" applyNumberFormat="1" applyFont="1" applyFill="1" applyBorder="1"/>
    <xf numFmtId="0" fontId="1" fillId="0" borderId="12" xfId="0" applyNumberFormat="1" applyFont="1" applyFill="1" applyBorder="1"/>
    <xf numFmtId="164" fontId="2" fillId="0" borderId="14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1" fontId="2" fillId="0" borderId="17" xfId="0" applyNumberFormat="1" applyFont="1" applyFill="1" applyBorder="1" applyAlignment="1">
      <alignment horizontal="center"/>
    </xf>
    <xf numFmtId="164" fontId="2" fillId="0" borderId="3" xfId="0" applyNumberFormat="1" applyFont="1" applyFill="1" applyBorder="1"/>
    <xf numFmtId="0" fontId="1" fillId="0" borderId="18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64" fontId="2" fillId="0" borderId="5" xfId="0" applyNumberFormat="1" applyFont="1" applyFill="1" applyBorder="1"/>
    <xf numFmtId="0" fontId="1" fillId="0" borderId="5" xfId="0" applyFont="1" applyFill="1" applyBorder="1"/>
    <xf numFmtId="0" fontId="1" fillId="3" borderId="5" xfId="0" applyFont="1" applyFill="1" applyBorder="1"/>
    <xf numFmtId="0" fontId="1" fillId="3" borderId="19" xfId="0" applyNumberFormat="1" applyFont="1" applyFill="1" applyBorder="1"/>
    <xf numFmtId="0" fontId="1" fillId="3" borderId="20" xfId="0" applyFont="1" applyFill="1" applyBorder="1"/>
    <xf numFmtId="0" fontId="1" fillId="3" borderId="21" xfId="0" applyFont="1" applyFill="1" applyBorder="1" applyAlignment="1">
      <alignment horizontal="center"/>
    </xf>
    <xf numFmtId="0" fontId="1" fillId="0" borderId="3" xfId="0" applyFont="1" applyBorder="1"/>
    <xf numFmtId="47" fontId="1" fillId="0" borderId="3" xfId="0" applyNumberFormat="1" applyFont="1" applyBorder="1"/>
    <xf numFmtId="0" fontId="1" fillId="3" borderId="1" xfId="0" applyFont="1" applyFill="1" applyBorder="1"/>
    <xf numFmtId="0" fontId="1" fillId="3" borderId="2" xfId="0" applyNumberFormat="1" applyFont="1" applyFill="1" applyBorder="1"/>
    <xf numFmtId="47" fontId="2" fillId="3" borderId="3" xfId="0" applyNumberFormat="1" applyFont="1" applyFill="1" applyBorder="1"/>
    <xf numFmtId="0" fontId="2" fillId="3" borderId="3" xfId="0" applyFont="1" applyFill="1" applyBorder="1"/>
    <xf numFmtId="0" fontId="2" fillId="3" borderId="5" xfId="0" applyFont="1" applyFill="1" applyBorder="1"/>
    <xf numFmtId="0" fontId="1" fillId="0" borderId="6" xfId="0" applyFont="1" applyBorder="1" applyAlignment="1">
      <alignment horizontal="right"/>
    </xf>
    <xf numFmtId="47" fontId="2" fillId="0" borderId="8" xfId="0" applyNumberFormat="1" applyFont="1" applyBorder="1"/>
    <xf numFmtId="170" fontId="1" fillId="0" borderId="7" xfId="0" applyNumberFormat="1" applyFont="1" applyBorder="1"/>
    <xf numFmtId="0" fontId="2" fillId="0" borderId="22" xfId="0" applyFont="1" applyBorder="1"/>
    <xf numFmtId="0" fontId="1" fillId="0" borderId="22" xfId="0" applyFont="1" applyBorder="1"/>
    <xf numFmtId="0" fontId="1" fillId="0" borderId="5" xfId="0" applyFont="1" applyBorder="1" applyAlignment="1">
      <alignment horizontal="right"/>
    </xf>
    <xf numFmtId="47" fontId="1" fillId="0" borderId="0" xfId="0" applyNumberFormat="1" applyFont="1" applyBorder="1"/>
    <xf numFmtId="47" fontId="2" fillId="0" borderId="0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/>
    <xf numFmtId="1" fontId="2" fillId="0" borderId="0" xfId="0" applyNumberFormat="1" applyFont="1" applyBorder="1"/>
    <xf numFmtId="47" fontId="1" fillId="0" borderId="22" xfId="0" applyNumberFormat="1" applyFont="1" applyBorder="1"/>
    <xf numFmtId="0" fontId="1" fillId="0" borderId="23" xfId="0" applyFont="1" applyBorder="1"/>
    <xf numFmtId="164" fontId="2" fillId="0" borderId="0" xfId="0" applyNumberFormat="1" applyFont="1" applyBorder="1"/>
    <xf numFmtId="164" fontId="2" fillId="3" borderId="0" xfId="0" applyNumberFormat="1" applyFont="1" applyFill="1" applyBorder="1"/>
    <xf numFmtId="0" fontId="1" fillId="3" borderId="0" xfId="0" applyFont="1" applyFill="1" applyBorder="1"/>
    <xf numFmtId="47" fontId="1" fillId="0" borderId="8" xfId="0" applyNumberFormat="1" applyFont="1" applyBorder="1"/>
    <xf numFmtId="0" fontId="1" fillId="0" borderId="14" xfId="0" applyFont="1" applyBorder="1"/>
    <xf numFmtId="0" fontId="2" fillId="0" borderId="15" xfId="0" applyFont="1" applyBorder="1"/>
    <xf numFmtId="1" fontId="1" fillId="0" borderId="0" xfId="0" applyNumberFormat="1" applyFont="1"/>
    <xf numFmtId="2" fontId="1" fillId="0" borderId="0" xfId="0" applyNumberFormat="1" applyFont="1"/>
    <xf numFmtId="1" fontId="2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3" fillId="2" borderId="24" xfId="0" applyNumberFormat="1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1" fontId="3" fillId="2" borderId="26" xfId="0" applyNumberFormat="1" applyFont="1" applyFill="1" applyBorder="1" applyAlignment="1">
      <alignment horizontal="center"/>
    </xf>
    <xf numFmtId="0" fontId="1" fillId="0" borderId="27" xfId="0" applyNumberFormat="1" applyFont="1" applyBorder="1"/>
    <xf numFmtId="1" fontId="2" fillId="0" borderId="28" xfId="0" applyNumberFormat="1" applyFont="1" applyBorder="1" applyAlignment="1">
      <alignment horizontal="center"/>
    </xf>
    <xf numFmtId="0" fontId="1" fillId="3" borderId="27" xfId="0" applyNumberFormat="1" applyFont="1" applyFill="1" applyBorder="1"/>
    <xf numFmtId="1" fontId="2" fillId="3" borderId="28" xfId="0" applyNumberFormat="1" applyFont="1" applyFill="1" applyBorder="1" applyAlignment="1">
      <alignment horizontal="center"/>
    </xf>
    <xf numFmtId="0" fontId="1" fillId="4" borderId="29" xfId="0" applyNumberFormat="1" applyFont="1" applyFill="1" applyBorder="1"/>
    <xf numFmtId="164" fontId="2" fillId="4" borderId="30" xfId="0" applyNumberFormat="1" applyFont="1" applyFill="1" applyBorder="1" applyAlignment="1">
      <alignment horizontal="center"/>
    </xf>
    <xf numFmtId="1" fontId="2" fillId="4" borderId="31" xfId="0" applyNumberFormat="1" applyFont="1" applyFill="1" applyBorder="1" applyAlignment="1">
      <alignment horizontal="center"/>
    </xf>
    <xf numFmtId="0" fontId="1" fillId="3" borderId="32" xfId="0" applyNumberFormat="1" applyFont="1" applyFill="1" applyBorder="1"/>
    <xf numFmtId="0" fontId="2" fillId="0" borderId="33" xfId="0" applyFont="1" applyBorder="1" applyAlignment="1">
      <alignment horizontal="center"/>
    </xf>
    <xf numFmtId="0" fontId="1" fillId="4" borderId="0" xfId="0" applyFont="1" applyFill="1"/>
    <xf numFmtId="47" fontId="1" fillId="4" borderId="4" xfId="0" applyNumberFormat="1" applyFont="1" applyFill="1" applyBorder="1"/>
    <xf numFmtId="164" fontId="2" fillId="4" borderId="15" xfId="0" applyNumberFormat="1" applyFont="1" applyFill="1" applyBorder="1"/>
    <xf numFmtId="164" fontId="2" fillId="4" borderId="0" xfId="0" applyNumberFormat="1" applyFont="1" applyFill="1" applyBorder="1"/>
    <xf numFmtId="0" fontId="1" fillId="4" borderId="0" xfId="0" applyFont="1" applyFill="1" applyBorder="1"/>
    <xf numFmtId="0" fontId="1" fillId="4" borderId="34" xfId="0" applyFont="1" applyFill="1" applyBorder="1"/>
    <xf numFmtId="0" fontId="2" fillId="4" borderId="14" xfId="0" applyFont="1" applyFill="1" applyBorder="1"/>
    <xf numFmtId="1" fontId="2" fillId="4" borderId="28" xfId="0" applyNumberFormat="1" applyFont="1" applyFill="1" applyBorder="1"/>
    <xf numFmtId="164" fontId="2" fillId="3" borderId="3" xfId="0" applyNumberFormat="1" applyFont="1" applyFill="1" applyBorder="1"/>
    <xf numFmtId="164" fontId="2" fillId="3" borderId="1" xfId="0" applyNumberFormat="1" applyFont="1" applyFill="1" applyBorder="1" applyAlignment="1">
      <alignment horizontal="center"/>
    </xf>
    <xf numFmtId="1" fontId="2" fillId="3" borderId="35" xfId="0" applyNumberFormat="1" applyFont="1" applyFill="1" applyBorder="1" applyAlignment="1">
      <alignment horizontal="center"/>
    </xf>
    <xf numFmtId="164" fontId="2" fillId="3" borderId="5" xfId="0" applyNumberFormat="1" applyFont="1" applyFill="1" applyBorder="1"/>
    <xf numFmtId="0" fontId="2" fillId="0" borderId="8" xfId="0" applyFont="1" applyBorder="1" applyAlignment="1">
      <alignment horizontal="right"/>
    </xf>
    <xf numFmtId="164" fontId="5" fillId="0" borderId="14" xfId="0" applyNumberFormat="1" applyFont="1" applyFill="1" applyBorder="1" applyAlignment="1">
      <alignment horizontal="center"/>
    </xf>
    <xf numFmtId="47" fontId="1" fillId="0" borderId="2" xfId="0" applyNumberFormat="1" applyFont="1" applyBorder="1" applyProtection="1">
      <protection locked="0"/>
    </xf>
    <xf numFmtId="47" fontId="1" fillId="3" borderId="4" xfId="0" applyNumberFormat="1" applyFont="1" applyFill="1" applyBorder="1" applyProtection="1">
      <protection locked="0"/>
    </xf>
    <xf numFmtId="47" fontId="1" fillId="0" borderId="4" xfId="0" applyNumberFormat="1" applyFont="1" applyBorder="1" applyProtection="1">
      <protection locked="0"/>
    </xf>
    <xf numFmtId="47" fontId="1" fillId="0" borderId="4" xfId="0" applyNumberFormat="1" applyFont="1" applyFill="1" applyBorder="1" applyProtection="1">
      <protection locked="0"/>
    </xf>
    <xf numFmtId="47" fontId="1" fillId="0" borderId="0" xfId="0" applyNumberFormat="1" applyFont="1" applyFill="1" applyProtection="1">
      <protection locked="0"/>
    </xf>
    <xf numFmtId="47" fontId="1" fillId="0" borderId="5" xfId="0" applyNumberFormat="1" applyFont="1" applyBorder="1" applyProtection="1">
      <protection locked="0"/>
    </xf>
    <xf numFmtId="47" fontId="1" fillId="3" borderId="0" xfId="0" applyNumberFormat="1" applyFont="1" applyFill="1" applyProtection="1">
      <protection locked="0"/>
    </xf>
    <xf numFmtId="47" fontId="1" fillId="0" borderId="0" xfId="0" applyNumberFormat="1" applyFont="1" applyProtection="1">
      <protection locked="0"/>
    </xf>
    <xf numFmtId="1" fontId="1" fillId="0" borderId="2" xfId="0" applyNumberFormat="1" applyFont="1" applyBorder="1" applyProtection="1">
      <protection locked="0"/>
    </xf>
    <xf numFmtId="1" fontId="1" fillId="3" borderId="4" xfId="0" applyNumberFormat="1" applyFont="1" applyFill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1" fontId="1" fillId="0" borderId="4" xfId="0" applyNumberFormat="1" applyFont="1" applyFill="1" applyBorder="1" applyProtection="1">
      <protection locked="0"/>
    </xf>
    <xf numFmtId="1" fontId="1" fillId="0" borderId="0" xfId="0" applyNumberFormat="1" applyFont="1" applyFill="1" applyProtection="1">
      <protection locked="0"/>
    </xf>
    <xf numFmtId="170" fontId="1" fillId="0" borderId="2" xfId="0" applyNumberFormat="1" applyFont="1" applyBorder="1" applyProtection="1">
      <protection locked="0"/>
    </xf>
    <xf numFmtId="170" fontId="1" fillId="3" borderId="4" xfId="0" applyNumberFormat="1" applyFont="1" applyFill="1" applyBorder="1" applyProtection="1">
      <protection locked="0"/>
    </xf>
    <xf numFmtId="170" fontId="1" fillId="0" borderId="4" xfId="0" applyNumberFormat="1" applyFont="1" applyBorder="1" applyProtection="1">
      <protection locked="0"/>
    </xf>
    <xf numFmtId="170" fontId="1" fillId="0" borderId="4" xfId="0" applyNumberFormat="1" applyFont="1" applyFill="1" applyBorder="1" applyProtection="1">
      <protection locked="0"/>
    </xf>
    <xf numFmtId="170" fontId="1" fillId="0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1" fillId="0" borderId="14" xfId="0" applyFont="1" applyBorder="1" applyProtection="1">
      <protection locked="0"/>
    </xf>
    <xf numFmtId="47" fontId="1" fillId="0" borderId="5" xfId="0" applyNumberFormat="1" applyFont="1" applyFill="1" applyBorder="1" applyProtection="1">
      <protection locked="0"/>
    </xf>
    <xf numFmtId="47" fontId="1" fillId="0" borderId="2" xfId="0" applyNumberFormat="1" applyFont="1" applyFill="1" applyBorder="1" applyProtection="1">
      <protection locked="0"/>
    </xf>
    <xf numFmtId="1" fontId="1" fillId="0" borderId="2" xfId="0" applyNumberFormat="1" applyFont="1" applyFill="1" applyBorder="1" applyProtection="1">
      <protection locked="0"/>
    </xf>
    <xf numFmtId="170" fontId="1" fillId="0" borderId="2" xfId="0" applyNumberFormat="1" applyFont="1" applyFill="1" applyBorder="1" applyProtection="1">
      <protection locked="0"/>
    </xf>
    <xf numFmtId="0" fontId="1" fillId="0" borderId="0" xfId="0" applyFont="1" applyProtection="1">
      <protection locked="0"/>
    </xf>
    <xf numFmtId="47" fontId="1" fillId="3" borderId="2" xfId="0" applyNumberFormat="1" applyFont="1" applyFill="1" applyBorder="1" applyProtection="1">
      <protection locked="0"/>
    </xf>
    <xf numFmtId="47" fontId="1" fillId="4" borderId="4" xfId="0" applyNumberFormat="1" applyFont="1" applyFill="1" applyBorder="1" applyProtection="1">
      <protection locked="0"/>
    </xf>
    <xf numFmtId="47" fontId="1" fillId="0" borderId="0" xfId="0" applyNumberFormat="1" applyFont="1" applyBorder="1" applyProtection="1">
      <protection locked="0"/>
    </xf>
    <xf numFmtId="47" fontId="1" fillId="3" borderId="0" xfId="0" applyNumberFormat="1" applyFont="1" applyFill="1" applyBorder="1" applyProtection="1">
      <protection locked="0"/>
    </xf>
    <xf numFmtId="47" fontId="1" fillId="3" borderId="5" xfId="0" applyNumberFormat="1" applyFont="1" applyFill="1" applyBorder="1" applyProtection="1">
      <protection locked="0"/>
    </xf>
    <xf numFmtId="47" fontId="1" fillId="4" borderId="0" xfId="0" applyNumberFormat="1" applyFont="1" applyFill="1" applyProtection="1">
      <protection locked="0"/>
    </xf>
    <xf numFmtId="1" fontId="1" fillId="3" borderId="2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170" fontId="1" fillId="3" borderId="2" xfId="0" applyNumberFormat="1" applyFont="1" applyFill="1" applyBorder="1" applyProtection="1">
      <protection locked="0"/>
    </xf>
    <xf numFmtId="170" fontId="1" fillId="4" borderId="4" xfId="0" applyNumberFormat="1" applyFont="1" applyFill="1" applyBorder="1" applyProtection="1">
      <protection locked="0"/>
    </xf>
    <xf numFmtId="1" fontId="1" fillId="0" borderId="0" xfId="0" applyNumberFormat="1" applyFont="1" applyProtection="1">
      <protection locked="0"/>
    </xf>
    <xf numFmtId="2" fontId="1" fillId="0" borderId="0" xfId="0" applyNumberFormat="1" applyFont="1" applyProtection="1">
      <protection locked="0"/>
    </xf>
    <xf numFmtId="0" fontId="1" fillId="3" borderId="1" xfId="0" applyFont="1" applyFill="1" applyBorder="1" applyProtection="1">
      <protection locked="0"/>
    </xf>
    <xf numFmtId="0" fontId="1" fillId="4" borderId="14" xfId="0" applyFont="1" applyFill="1" applyBorder="1" applyProtection="1">
      <protection locked="0"/>
    </xf>
    <xf numFmtId="0" fontId="1" fillId="3" borderId="0" xfId="0" applyFont="1" applyFill="1" applyBorder="1" applyProtection="1">
      <protection locked="0"/>
    </xf>
    <xf numFmtId="0" fontId="1" fillId="3" borderId="0" xfId="0" applyFont="1" applyFill="1" applyProtection="1">
      <protection locked="0"/>
    </xf>
    <xf numFmtId="0" fontId="0" fillId="0" borderId="0" xfId="0" applyFill="1" applyProtection="1">
      <protection locked="0"/>
    </xf>
    <xf numFmtId="2" fontId="1" fillId="0" borderId="7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0"/>
  <sheetViews>
    <sheetView showGridLines="0" tabSelected="1" workbookViewId="0">
      <pane xSplit="1" ySplit="2" topLeftCell="B3" activePane="bottomRight" state="frozenSplit"/>
      <selection sqref="A1:XFD1048576"/>
      <selection pane="topRight"/>
      <selection pane="bottomLeft" activeCell="A26" sqref="A26:XFD26"/>
      <selection pane="bottomRight" activeCell="AR18" sqref="AR18"/>
    </sheetView>
  </sheetViews>
  <sheetFormatPr baseColWidth="10" defaultColWidth="10.7109375" defaultRowHeight="12" customHeight="1" x14ac:dyDescent="0.15"/>
  <cols>
    <col min="1" max="1" width="13.42578125" style="86" customWidth="1"/>
    <col min="2" max="2" width="7.7109375" style="18" customWidth="1"/>
    <col min="3" max="3" width="7.7109375" style="87" customWidth="1"/>
    <col min="4" max="4" width="7.7109375" style="18" customWidth="1"/>
    <col min="5" max="5" width="7.7109375" style="87" customWidth="1"/>
    <col min="6" max="6" width="7.7109375" style="18" customWidth="1"/>
    <col min="7" max="7" width="7.7109375" style="87" customWidth="1"/>
    <col min="8" max="8" width="7.7109375" style="18" customWidth="1"/>
    <col min="9" max="9" width="7.7109375" style="87" customWidth="1"/>
    <col min="10" max="10" width="7.7109375" style="18" customWidth="1"/>
    <col min="11" max="11" width="7.7109375" style="87" customWidth="1"/>
    <col min="12" max="12" width="7.7109375" style="18" customWidth="1"/>
    <col min="13" max="13" width="7.7109375" style="87" customWidth="1"/>
    <col min="14" max="14" width="7.7109375" style="18" customWidth="1"/>
    <col min="15" max="15" width="7.7109375" style="87" customWidth="1"/>
    <col min="16" max="16" width="7.7109375" style="41" customWidth="1"/>
    <col min="17" max="17" width="7.7109375" style="87" customWidth="1"/>
    <col min="18" max="18" width="7.7109375" style="18" customWidth="1"/>
    <col min="19" max="19" width="7.7109375" style="87" customWidth="1"/>
    <col min="20" max="20" width="7.7109375" style="41" customWidth="1"/>
    <col min="21" max="21" width="7.7109375" style="87" customWidth="1"/>
    <col min="22" max="22" width="8.5703125" style="18" customWidth="1"/>
    <col min="23" max="23" width="7.7109375" style="87" customWidth="1"/>
    <col min="24" max="24" width="7.7109375" style="41" customWidth="1"/>
    <col min="25" max="25" width="7.7109375" style="87" customWidth="1"/>
    <col min="26" max="26" width="7.7109375" style="88" customWidth="1"/>
    <col min="27" max="27" width="7.7109375" style="87" customWidth="1"/>
    <col min="28" max="28" width="7.7109375" style="41" customWidth="1"/>
    <col min="29" max="29" width="7.7109375" style="87" customWidth="1"/>
    <col min="30" max="30" width="7.7109375" style="41" customWidth="1"/>
    <col min="31" max="31" width="7.7109375" style="87" customWidth="1"/>
    <col min="32" max="32" width="7.7109375" style="41" customWidth="1"/>
    <col min="33" max="33" width="7.7109375" style="87" customWidth="1"/>
    <col min="34" max="34" width="7.7109375" style="89" customWidth="1"/>
    <col min="35" max="35" width="7.7109375" style="87" customWidth="1"/>
    <col min="36" max="36" width="7.7109375" style="41" customWidth="1"/>
    <col min="37" max="37" width="7.7109375" style="87" customWidth="1"/>
    <col min="38" max="38" width="7.7109375" style="89" customWidth="1"/>
    <col min="39" max="39" width="7.7109375" style="87" customWidth="1"/>
    <col min="40" max="40" width="6.7109375" style="18" customWidth="1"/>
    <col min="41" max="41" width="15.5703125" style="18" customWidth="1"/>
    <col min="42" max="42" width="9.85546875" style="87" customWidth="1"/>
    <col min="43" max="43" width="7" style="90" customWidth="1"/>
    <col min="44" max="44" width="9.42578125" style="22" customWidth="1"/>
    <col min="45" max="45" width="11.28515625" style="22" customWidth="1"/>
    <col min="46" max="46" width="7.85546875" style="18" customWidth="1"/>
    <col min="47" max="47" width="5.42578125" style="18" customWidth="1"/>
    <col min="48" max="48" width="15.42578125" style="18" customWidth="1"/>
    <col min="49" max="49" width="10.7109375" style="18" customWidth="1"/>
    <col min="50" max="50" width="16" style="18" customWidth="1"/>
    <col min="51" max="16384" width="10.7109375" style="18"/>
  </cols>
  <sheetData>
    <row r="1" spans="1:45" s="11" customFormat="1" ht="14" thickBot="1" x14ac:dyDescent="0.2">
      <c r="A1" s="1" t="s">
        <v>0</v>
      </c>
      <c r="B1" s="2" t="s">
        <v>1</v>
      </c>
      <c r="C1" s="3"/>
      <c r="D1" s="2" t="s">
        <v>2</v>
      </c>
      <c r="E1" s="3"/>
      <c r="F1" s="2" t="s">
        <v>3</v>
      </c>
      <c r="G1" s="3"/>
      <c r="H1" s="2" t="s">
        <v>4</v>
      </c>
      <c r="I1" s="3"/>
      <c r="J1" s="2" t="s">
        <v>5</v>
      </c>
      <c r="K1" s="3"/>
      <c r="L1" s="2" t="s">
        <v>6</v>
      </c>
      <c r="M1" s="3"/>
      <c r="N1" s="2" t="s">
        <v>7</v>
      </c>
      <c r="O1" s="3"/>
      <c r="P1" s="4" t="s">
        <v>49</v>
      </c>
      <c r="Q1" s="3"/>
      <c r="R1" s="2" t="s">
        <v>8</v>
      </c>
      <c r="S1" s="3"/>
      <c r="T1" s="4" t="s">
        <v>9</v>
      </c>
      <c r="U1" s="3"/>
      <c r="V1" s="2" t="s">
        <v>10</v>
      </c>
      <c r="W1" s="3"/>
      <c r="X1" s="4" t="s">
        <v>11</v>
      </c>
      <c r="Y1" s="3"/>
      <c r="Z1" s="5" t="s">
        <v>12</v>
      </c>
      <c r="AA1" s="3"/>
      <c r="AB1" s="4" t="s">
        <v>13</v>
      </c>
      <c r="AC1" s="3"/>
      <c r="AD1" s="4" t="s">
        <v>14</v>
      </c>
      <c r="AE1" s="3"/>
      <c r="AF1" s="4" t="s">
        <v>15</v>
      </c>
      <c r="AG1" s="3"/>
      <c r="AH1" s="6" t="s">
        <v>16</v>
      </c>
      <c r="AI1" s="3"/>
      <c r="AJ1" s="4" t="s">
        <v>17</v>
      </c>
      <c r="AK1" s="3"/>
      <c r="AL1" s="6" t="s">
        <v>18</v>
      </c>
      <c r="AM1" s="3"/>
      <c r="AN1" s="7"/>
      <c r="AO1" s="8"/>
      <c r="AP1" s="9"/>
      <c r="AQ1" s="8"/>
      <c r="AR1" s="10"/>
      <c r="AS1" s="10"/>
    </row>
    <row r="2" spans="1:45" ht="14" thickTop="1" x14ac:dyDescent="0.15">
      <c r="A2" s="12" t="s">
        <v>20</v>
      </c>
      <c r="B2" s="13" t="s">
        <v>21</v>
      </c>
      <c r="C2" s="117" t="s">
        <v>22</v>
      </c>
      <c r="D2" s="13" t="s">
        <v>21</v>
      </c>
      <c r="E2" s="117" t="s">
        <v>22</v>
      </c>
      <c r="F2" s="13" t="s">
        <v>21</v>
      </c>
      <c r="G2" s="117" t="s">
        <v>22</v>
      </c>
      <c r="H2" s="13" t="s">
        <v>21</v>
      </c>
      <c r="I2" s="117" t="s">
        <v>22</v>
      </c>
      <c r="J2" s="13" t="s">
        <v>21</v>
      </c>
      <c r="K2" s="117" t="s">
        <v>22</v>
      </c>
      <c r="L2" s="13" t="s">
        <v>21</v>
      </c>
      <c r="M2" s="117" t="s">
        <v>22</v>
      </c>
      <c r="N2" s="13" t="s">
        <v>23</v>
      </c>
      <c r="O2" s="117" t="s">
        <v>22</v>
      </c>
      <c r="P2" s="15" t="s">
        <v>21</v>
      </c>
      <c r="Q2" s="117" t="s">
        <v>22</v>
      </c>
      <c r="R2" s="13" t="s">
        <v>21</v>
      </c>
      <c r="S2" s="117" t="s">
        <v>22</v>
      </c>
      <c r="T2" s="15" t="s">
        <v>21</v>
      </c>
      <c r="U2" s="117" t="s">
        <v>22</v>
      </c>
      <c r="V2" s="13" t="s">
        <v>21</v>
      </c>
      <c r="W2" s="117" t="s">
        <v>22</v>
      </c>
      <c r="X2" s="15" t="s">
        <v>21</v>
      </c>
      <c r="Y2" s="117" t="s">
        <v>22</v>
      </c>
      <c r="Z2" s="16" t="s">
        <v>24</v>
      </c>
      <c r="AA2" s="117" t="s">
        <v>22</v>
      </c>
      <c r="AB2" s="15" t="s">
        <v>21</v>
      </c>
      <c r="AC2" s="117" t="s">
        <v>22</v>
      </c>
      <c r="AD2" s="15" t="s">
        <v>21</v>
      </c>
      <c r="AE2" s="117" t="s">
        <v>22</v>
      </c>
      <c r="AF2" s="15" t="s">
        <v>21</v>
      </c>
      <c r="AG2" s="117" t="s">
        <v>22</v>
      </c>
      <c r="AH2" s="17" t="s">
        <v>21</v>
      </c>
      <c r="AI2" s="117" t="s">
        <v>22</v>
      </c>
      <c r="AJ2" s="15" t="s">
        <v>21</v>
      </c>
      <c r="AK2" s="117" t="s">
        <v>22</v>
      </c>
      <c r="AL2" s="17" t="s">
        <v>21</v>
      </c>
      <c r="AM2" s="117" t="s">
        <v>22</v>
      </c>
      <c r="AO2" s="19" t="s">
        <v>47</v>
      </c>
      <c r="AP2" s="20" t="s">
        <v>48</v>
      </c>
      <c r="AQ2" s="21" t="s">
        <v>19</v>
      </c>
    </row>
    <row r="3" spans="1:45" s="11" customFormat="1" ht="12" customHeight="1" x14ac:dyDescent="0.2">
      <c r="A3" s="137" t="s">
        <v>50</v>
      </c>
      <c r="B3" s="119"/>
      <c r="C3" s="24" t="str">
        <f t="shared" ref="C3:C26" si="0">IF(B3="DNF","DNF",IF(B3&gt;0,B$27/B3*100,""))</f>
        <v/>
      </c>
      <c r="D3" s="119">
        <v>3.7836805555555558E-3</v>
      </c>
      <c r="E3" s="24">
        <f t="shared" ref="E3:E26" si="1">IF(D3="DNF","DNF",IF(D3&gt;0,D$27/D3*100,""))</f>
        <v>67.728120889541472</v>
      </c>
      <c r="F3" s="119">
        <v>4.355324074074074E-3</v>
      </c>
      <c r="G3" s="24">
        <f t="shared" ref="G3:G26" si="2">IF(F3="DNF","DNF",IF(F3&gt;0,F$27/F3*100,""))</f>
        <v>88.679245283018872</v>
      </c>
      <c r="H3" s="119">
        <v>3.3353009259259256E-3</v>
      </c>
      <c r="I3" s="24">
        <f t="shared" ref="I3:I26" si="3">IF(H3="DNF","DNF",IF(H3&gt;0,H$27/H3*100,""))</f>
        <v>64.951244057327273</v>
      </c>
      <c r="J3" s="119">
        <v>1.5432870370370368E-3</v>
      </c>
      <c r="K3" s="24">
        <f t="shared" ref="K3:K26" si="4">IF(J3="DNF","DNF",IF(J3&gt;0,J$27/J3*100,""))</f>
        <v>66.634168291585425</v>
      </c>
      <c r="L3" s="124">
        <v>4.6296296296296302E-3</v>
      </c>
      <c r="M3" s="24">
        <f t="shared" ref="M3:M26" si="5">IF(L3="DNF","DNF",IF(L3&gt;0,L$27/L3*100,""))</f>
        <v>44.749999999999993</v>
      </c>
      <c r="N3" s="127">
        <v>6</v>
      </c>
      <c r="O3" s="24">
        <f t="shared" ref="O3:O26" si="6">IF(N3="DNF","DNF",IF(N3&lt;&gt;"",N3/N$27*100,""))</f>
        <v>20.689655172413794</v>
      </c>
      <c r="P3" s="119">
        <v>6.0694444444444446E-4</v>
      </c>
      <c r="Q3" s="24">
        <f t="shared" ref="Q3:Q26" si="7">IF(P3="DNF","DNF",IF(P3&gt;0,P$27/P3*100,""))</f>
        <v>31.826849733028222</v>
      </c>
      <c r="R3" s="119">
        <v>3.6322916666666669E-3</v>
      </c>
      <c r="S3" s="24">
        <f t="shared" ref="S3:S26" si="8">IF(R3="DNF","DNF",IF(R3&gt;0,R$27/R3*100,""))</f>
        <v>28.098014848803487</v>
      </c>
      <c r="T3" s="119">
        <v>1.2533564814814814E-3</v>
      </c>
      <c r="U3" s="24">
        <f t="shared" ref="U3:U26" si="9">IF(T3="DNF","DNF",IF(T3&gt;0,T$27/T3*100,""))</f>
        <v>34.813925570228093</v>
      </c>
      <c r="V3" s="132">
        <v>6.4583333333333336E-5</v>
      </c>
      <c r="W3" s="24">
        <f t="shared" ref="W3:W26" si="10">IF(V3="DNF","DNF",IF(V3&gt;0,V$27/V3*100,""))</f>
        <v>100</v>
      </c>
      <c r="X3" s="119">
        <v>9.0879629629629633E-4</v>
      </c>
      <c r="Y3" s="24">
        <f>IF(X3="DNF","DNF",IF(X3&gt;0,X$27/X3*100,""))</f>
        <v>69.090677534386131</v>
      </c>
      <c r="Z3" s="127">
        <v>16</v>
      </c>
      <c r="AA3" s="24">
        <f t="shared" ref="AA3:AA26" si="11">IF(Z3="DNF","DNF",IF(Z3&lt;&gt;"",Z3/Z$27*100,""))</f>
        <v>47.058823529411761</v>
      </c>
      <c r="AB3" s="119">
        <v>7.5613425925925924E-4</v>
      </c>
      <c r="AC3" s="24">
        <f t="shared" ref="AC3:AC26" si="12">IF(AB3="DNF","DNF",IF(AB3&gt;0,AB$27/AB3*100,""))</f>
        <v>55.747742231746521</v>
      </c>
      <c r="AD3" s="119">
        <v>1.309837962962963E-3</v>
      </c>
      <c r="AE3" s="24">
        <f t="shared" ref="AE3:AE26" si="13">IF(AD3="DNF","DNF",IF(AD3&gt;0,AD$27/AD3*100,""))</f>
        <v>42.290359635945926</v>
      </c>
      <c r="AF3" s="119">
        <v>3.7923611111111114E-3</v>
      </c>
      <c r="AG3" s="24">
        <f t="shared" ref="AG3:AG26" si="14">IF(AF3="DNF","DNF",IF(AF3&gt;0,AF$27/AF3*100,""))</f>
        <v>60.703167917963739</v>
      </c>
      <c r="AH3" s="119">
        <v>1.6550925925925926E-3</v>
      </c>
      <c r="AI3" s="24">
        <f t="shared" ref="AI3:AI26" si="15">IF(AH3="DNF","DNF",IF(AH3&gt;0,AH$27/AH3*100,""))</f>
        <v>77.622377622377627</v>
      </c>
      <c r="AJ3" s="119">
        <v>1.6188657407407408E-3</v>
      </c>
      <c r="AK3" s="24">
        <f t="shared" ref="AK3:AK26" si="16">IF(AJ3="DNF","DNF",IF(AJ3&gt;0,AJ$27/AJ3*100,""))</f>
        <v>35.661685851147496</v>
      </c>
      <c r="AL3" s="119">
        <v>3.7420138888888885E-3</v>
      </c>
      <c r="AM3" s="24">
        <f t="shared" ref="AM3:AM26" si="17">IF(AL3="DNF","DNF",IF(AL3&gt;0,AL$27/AL3*100,""))</f>
        <v>76.527172063963377</v>
      </c>
      <c r="AN3" s="18"/>
      <c r="AO3" s="27" t="str">
        <f>A3</f>
        <v>Cobleskill M1</v>
      </c>
      <c r="AP3" s="28">
        <f t="shared" ref="AP3:AP10" si="18">SUM(C3,E3,G3,I3,K3,M3,O3,Q3,S3,U3,W3)+SUM(Y3,AA3,AC3,AE3,AG3,AI3,AK3,AM3)</f>
        <v>1012.873230232889</v>
      </c>
      <c r="AQ3" s="29">
        <f>RANK(AP3,AP3:AP21,0)</f>
        <v>16</v>
      </c>
      <c r="AR3" s="30"/>
      <c r="AS3" s="30"/>
    </row>
    <row r="4" spans="1:45" s="38" customFormat="1" ht="12" customHeight="1" x14ac:dyDescent="0.2">
      <c r="A4" s="138" t="s">
        <v>25</v>
      </c>
      <c r="B4" s="120">
        <v>3.7037037037037034E-3</v>
      </c>
      <c r="C4" s="32">
        <f t="shared" si="0"/>
        <v>84.184375000000003</v>
      </c>
      <c r="D4" s="120">
        <v>2.8935185185185188E-3</v>
      </c>
      <c r="E4" s="32">
        <f t="shared" si="1"/>
        <v>88.563999999999993</v>
      </c>
      <c r="F4" s="120">
        <v>3.8622685185185184E-3</v>
      </c>
      <c r="G4" s="32">
        <f t="shared" si="2"/>
        <v>100</v>
      </c>
      <c r="H4" s="120">
        <v>3.5716435185185187E-3</v>
      </c>
      <c r="I4" s="32">
        <f t="shared" si="3"/>
        <v>60.653294014712067</v>
      </c>
      <c r="J4" s="120">
        <v>2.2298611111111108E-3</v>
      </c>
      <c r="K4" s="32">
        <f t="shared" si="4"/>
        <v>46.117512716703004</v>
      </c>
      <c r="L4" s="125">
        <v>3.7384259259259263E-3</v>
      </c>
      <c r="M4" s="32">
        <f t="shared" si="5"/>
        <v>55.417956656346746</v>
      </c>
      <c r="N4" s="128">
        <v>21</v>
      </c>
      <c r="O4" s="32">
        <f t="shared" si="6"/>
        <v>72.41379310344827</v>
      </c>
      <c r="P4" s="120">
        <v>2.7025462962962967E-4</v>
      </c>
      <c r="Q4" s="32">
        <f t="shared" si="7"/>
        <v>71.477516059957154</v>
      </c>
      <c r="R4" s="120">
        <v>1.6016203703703704E-3</v>
      </c>
      <c r="S4" s="32">
        <f t="shared" si="8"/>
        <v>63.723081370140186</v>
      </c>
      <c r="T4" s="120">
        <v>5.2893518518518524E-4</v>
      </c>
      <c r="U4" s="32">
        <f t="shared" si="9"/>
        <v>82.494529540481395</v>
      </c>
      <c r="V4" s="133">
        <v>6.655092592592593E-5</v>
      </c>
      <c r="W4" s="32">
        <f t="shared" si="10"/>
        <v>97.043478260869563</v>
      </c>
      <c r="X4" s="120">
        <v>7.4803240740740733E-4</v>
      </c>
      <c r="Y4" s="32">
        <f>IF(X4="DNF","DNF",IF(X4&gt;0,X$27/X4*100,""))</f>
        <v>83.939347052452433</v>
      </c>
      <c r="Z4" s="128">
        <v>24</v>
      </c>
      <c r="AA4" s="32">
        <f t="shared" si="11"/>
        <v>70.588235294117652</v>
      </c>
      <c r="AB4" s="120">
        <v>6.7893518518518509E-4</v>
      </c>
      <c r="AC4" s="32">
        <f t="shared" si="12"/>
        <v>62.086600750085239</v>
      </c>
      <c r="AD4" s="120">
        <v>7.9861111111111105E-4</v>
      </c>
      <c r="AE4" s="32">
        <f t="shared" si="13"/>
        <v>69.362318840579718</v>
      </c>
      <c r="AF4" s="120">
        <v>2.3274305555555557E-3</v>
      </c>
      <c r="AG4" s="32">
        <f t="shared" si="14"/>
        <v>98.910935402058783</v>
      </c>
      <c r="AH4" s="120">
        <v>2.2222222222222222E-3</v>
      </c>
      <c r="AI4" s="32">
        <f t="shared" si="15"/>
        <v>57.8125</v>
      </c>
      <c r="AJ4" s="120">
        <v>9.4976851851851852E-4</v>
      </c>
      <c r="AK4" s="32">
        <f t="shared" si="16"/>
        <v>60.784791615890818</v>
      </c>
      <c r="AL4" s="120">
        <v>4.4048611111111111E-3</v>
      </c>
      <c r="AM4" s="32">
        <f t="shared" si="17"/>
        <v>65.011298544327076</v>
      </c>
      <c r="AN4" s="33"/>
      <c r="AO4" s="34" t="str">
        <f t="shared" ref="AO4:AO21" si="19">A4</f>
        <v>Colby M1</v>
      </c>
      <c r="AP4" s="35">
        <f t="shared" si="18"/>
        <v>1390.58556422217</v>
      </c>
      <c r="AQ4" s="36">
        <f>RANK(AP4,AP3:AP21,0)</f>
        <v>4</v>
      </c>
      <c r="AR4" s="37"/>
      <c r="AS4" s="37"/>
    </row>
    <row r="5" spans="1:45" ht="12" customHeight="1" x14ac:dyDescent="0.15">
      <c r="A5" s="139" t="s">
        <v>63</v>
      </c>
      <c r="B5" s="121">
        <v>4.8032407407407407E-3</v>
      </c>
      <c r="C5" s="40">
        <f t="shared" si="0"/>
        <v>64.913253012048187</v>
      </c>
      <c r="D5" s="121">
        <v>5.162037037037037E-3</v>
      </c>
      <c r="E5" s="40">
        <f t="shared" si="1"/>
        <v>49.643497757847534</v>
      </c>
      <c r="F5" s="121">
        <v>5.5231481481481486E-3</v>
      </c>
      <c r="G5" s="40">
        <f t="shared" si="2"/>
        <v>69.928751047778704</v>
      </c>
      <c r="H5" s="121">
        <v>4.0428240740740737E-3</v>
      </c>
      <c r="I5" s="40">
        <f t="shared" si="3"/>
        <v>53.584311480103061</v>
      </c>
      <c r="J5" s="121">
        <v>4.8092592592592597E-3</v>
      </c>
      <c r="K5" s="40">
        <f t="shared" si="4"/>
        <v>21.382845591066612</v>
      </c>
      <c r="L5" s="126">
        <v>6.782407407407408E-3</v>
      </c>
      <c r="M5" s="40">
        <f t="shared" si="5"/>
        <v>30.546075085324233</v>
      </c>
      <c r="N5" s="129">
        <v>10</v>
      </c>
      <c r="O5" s="40">
        <f t="shared" si="6"/>
        <v>34.482758620689658</v>
      </c>
      <c r="P5" s="121">
        <v>1.5504629629629629E-3</v>
      </c>
      <c r="Q5" s="40">
        <f t="shared" si="7"/>
        <v>12.458942968050165</v>
      </c>
      <c r="R5" s="121">
        <v>1.0206018518518517E-3</v>
      </c>
      <c r="S5" s="40">
        <f t="shared" si="8"/>
        <v>100</v>
      </c>
      <c r="T5" s="121">
        <v>1.9739583333333332E-3</v>
      </c>
      <c r="U5" s="40">
        <f t="shared" si="9"/>
        <v>22.104954558780417</v>
      </c>
      <c r="V5" s="134">
        <v>1.2037037037037039E-4</v>
      </c>
      <c r="W5" s="40">
        <f t="shared" si="10"/>
        <v>53.653846153846153</v>
      </c>
      <c r="X5" s="121">
        <v>1.1246527777777778E-3</v>
      </c>
      <c r="Y5" s="40">
        <f t="shared" ref="Y5:Y26" si="20">IF(X5="DNF","DNF",IF(X5&gt;0,X$27/X5*100,""))</f>
        <v>55.829988679633637</v>
      </c>
      <c r="Z5" s="129">
        <v>20</v>
      </c>
      <c r="AA5" s="40">
        <f t="shared" si="11"/>
        <v>58.82352941176471</v>
      </c>
      <c r="AB5" s="121">
        <v>1.1233796296296296E-3</v>
      </c>
      <c r="AC5" s="40">
        <f t="shared" si="12"/>
        <v>37.523181537193487</v>
      </c>
      <c r="AD5" s="121">
        <v>4.9550925925925925E-3</v>
      </c>
      <c r="AE5" s="40">
        <f t="shared" si="13"/>
        <v>11.179108661123049</v>
      </c>
      <c r="AF5" s="126">
        <v>3.8310185185185183E-3</v>
      </c>
      <c r="AG5" s="40">
        <f t="shared" si="14"/>
        <v>60.090634441087623</v>
      </c>
      <c r="AH5" s="126">
        <v>3.4606481481481485E-3</v>
      </c>
      <c r="AI5" s="40">
        <f t="shared" si="15"/>
        <v>37.123745819397989</v>
      </c>
      <c r="AJ5" s="126">
        <v>1.705439814814815E-3</v>
      </c>
      <c r="AK5" s="40">
        <f t="shared" si="16"/>
        <v>33.851374278927729</v>
      </c>
      <c r="AL5" s="126">
        <v>3.7791666666666668E-3</v>
      </c>
      <c r="AM5" s="40">
        <f t="shared" si="17"/>
        <v>75.774837682224657</v>
      </c>
      <c r="AN5" s="33"/>
      <c r="AO5" s="27" t="str">
        <f t="shared" si="19"/>
        <v>Colby J&amp;J</v>
      </c>
      <c r="AP5" s="42">
        <f t="shared" si="18"/>
        <v>882.89563678688762</v>
      </c>
      <c r="AQ5" s="43">
        <f>RANK(AP5,AP3:AP21,0)</f>
        <v>18</v>
      </c>
      <c r="AR5" s="44" t="s">
        <v>66</v>
      </c>
      <c r="AS5" s="44"/>
    </row>
    <row r="6" spans="1:45" s="38" customFormat="1" ht="12" customHeight="1" x14ac:dyDescent="0.2">
      <c r="A6" s="138" t="s">
        <v>26</v>
      </c>
      <c r="B6" s="120">
        <v>3.1179398148148147E-3</v>
      </c>
      <c r="C6" s="32">
        <f t="shared" si="0"/>
        <v>100</v>
      </c>
      <c r="D6" s="120">
        <v>2.9311342592592588E-3</v>
      </c>
      <c r="E6" s="32">
        <f t="shared" si="1"/>
        <v>87.427443237907227</v>
      </c>
      <c r="F6" s="120">
        <v>4.5289351851851853E-3</v>
      </c>
      <c r="G6" s="32">
        <f t="shared" si="2"/>
        <v>85.279836442627129</v>
      </c>
      <c r="H6" s="120">
        <v>3.1686342592592595E-3</v>
      </c>
      <c r="I6" s="32">
        <f t="shared" si="3"/>
        <v>68.367607846002116</v>
      </c>
      <c r="J6" s="120">
        <v>1.7951388888888889E-3</v>
      </c>
      <c r="K6" s="32">
        <f t="shared" si="4"/>
        <v>57.285622179239205</v>
      </c>
      <c r="L6" s="125">
        <v>2.9050925925925928E-3</v>
      </c>
      <c r="M6" s="32">
        <f t="shared" si="5"/>
        <v>71.314741035856571</v>
      </c>
      <c r="N6" s="128">
        <v>15</v>
      </c>
      <c r="O6" s="32">
        <f t="shared" si="6"/>
        <v>51.724137931034484</v>
      </c>
      <c r="P6" s="120">
        <v>2.9050925925925929E-4</v>
      </c>
      <c r="Q6" s="32">
        <f t="shared" si="7"/>
        <v>66.494023904382459</v>
      </c>
      <c r="R6" s="120">
        <v>1.2571759259259259E-3</v>
      </c>
      <c r="S6" s="32">
        <f t="shared" si="8"/>
        <v>81.182102743509475</v>
      </c>
      <c r="T6" s="120">
        <v>8.3634259259259252E-4</v>
      </c>
      <c r="U6" s="32">
        <f t="shared" si="9"/>
        <v>52.172709659562699</v>
      </c>
      <c r="V6" s="133">
        <v>1.4282407407407408E-4</v>
      </c>
      <c r="W6" s="32">
        <f t="shared" si="10"/>
        <v>45.21880064829822</v>
      </c>
      <c r="X6" s="120">
        <v>8.5092592592592598E-4</v>
      </c>
      <c r="Y6" s="32">
        <f t="shared" si="20"/>
        <v>73.789445048966257</v>
      </c>
      <c r="Z6" s="128">
        <v>18</v>
      </c>
      <c r="AA6" s="32">
        <f t="shared" si="11"/>
        <v>52.941176470588239</v>
      </c>
      <c r="AB6" s="120">
        <v>8.611111111111111E-4</v>
      </c>
      <c r="AC6" s="32">
        <f t="shared" si="12"/>
        <v>48.951612903225808</v>
      </c>
      <c r="AD6" s="120">
        <v>1.0166666666666666E-3</v>
      </c>
      <c r="AE6" s="32">
        <f t="shared" si="13"/>
        <v>54.485428051001826</v>
      </c>
      <c r="AF6" s="125">
        <v>2.8703703703703708E-3</v>
      </c>
      <c r="AG6" s="32">
        <f t="shared" si="14"/>
        <v>80.201612903225808</v>
      </c>
      <c r="AH6" s="125">
        <v>2.0717592592592593E-3</v>
      </c>
      <c r="AI6" s="32">
        <f t="shared" si="15"/>
        <v>62.011173184357538</v>
      </c>
      <c r="AJ6" s="125">
        <v>9.80324074074074E-4</v>
      </c>
      <c r="AK6" s="32">
        <f t="shared" si="16"/>
        <v>58.890200708382544</v>
      </c>
      <c r="AL6" s="125">
        <v>2.9218749999999996E-3</v>
      </c>
      <c r="AM6" s="32">
        <f t="shared" si="17"/>
        <v>98.007526242820362</v>
      </c>
      <c r="AN6" s="33"/>
      <c r="AO6" s="34" t="str">
        <f t="shared" si="19"/>
        <v>Dartmouth M1</v>
      </c>
      <c r="AP6" s="35">
        <f t="shared" si="18"/>
        <v>1295.7452011409882</v>
      </c>
      <c r="AQ6" s="36">
        <f>RANK(AP6,AP3:AP21,0)</f>
        <v>8</v>
      </c>
      <c r="AR6" s="37"/>
      <c r="AS6" s="37"/>
    </row>
    <row r="7" spans="1:45" ht="12" customHeight="1" x14ac:dyDescent="0.15">
      <c r="A7" s="139" t="s">
        <v>64</v>
      </c>
      <c r="B7" s="121">
        <v>5.1495370370370375E-3</v>
      </c>
      <c r="C7" s="40">
        <f t="shared" si="0"/>
        <v>60.547963678863603</v>
      </c>
      <c r="D7" s="121">
        <v>5.162037037037037E-3</v>
      </c>
      <c r="E7" s="40">
        <f t="shared" si="1"/>
        <v>49.643497757847534</v>
      </c>
      <c r="F7" s="121">
        <v>5.8321759259259255E-3</v>
      </c>
      <c r="G7" s="40">
        <f t="shared" si="2"/>
        <v>66.223457035126017</v>
      </c>
      <c r="H7" s="121">
        <v>3.615740740740741E-3</v>
      </c>
      <c r="I7" s="40">
        <f t="shared" si="3"/>
        <v>59.913572343149802</v>
      </c>
      <c r="J7" s="121">
        <v>4.1993055555555551E-3</v>
      </c>
      <c r="K7" s="40">
        <f t="shared" si="4"/>
        <v>24.488727192547273</v>
      </c>
      <c r="L7" s="126">
        <v>7.8125E-3</v>
      </c>
      <c r="M7" s="40">
        <f t="shared" si="5"/>
        <v>26.518518518518519</v>
      </c>
      <c r="N7" s="129">
        <v>11</v>
      </c>
      <c r="O7" s="40">
        <f t="shared" si="6"/>
        <v>37.931034482758619</v>
      </c>
      <c r="P7" s="121">
        <v>4.8680555555555559E-4</v>
      </c>
      <c r="Q7" s="40">
        <f t="shared" si="7"/>
        <v>39.681407513076557</v>
      </c>
      <c r="R7" s="121">
        <v>1.8699074074074076E-3</v>
      </c>
      <c r="S7" s="40">
        <f t="shared" si="8"/>
        <v>54.580341668729872</v>
      </c>
      <c r="T7" s="121">
        <v>9.8101851851851844E-4</v>
      </c>
      <c r="U7" s="40">
        <f t="shared" si="9"/>
        <v>44.478527607361968</v>
      </c>
      <c r="V7" s="134">
        <v>9.8032407407407424E-5</v>
      </c>
      <c r="W7" s="40">
        <f t="shared" si="10"/>
        <v>65.879574970484057</v>
      </c>
      <c r="X7" s="121">
        <v>1.0116898148148149E-3</v>
      </c>
      <c r="Y7" s="40">
        <f t="shared" si="20"/>
        <v>62.063837089577845</v>
      </c>
      <c r="Z7" s="129">
        <v>1</v>
      </c>
      <c r="AA7" s="40">
        <f t="shared" si="11"/>
        <v>2.9411764705882351</v>
      </c>
      <c r="AB7" s="121">
        <v>2.590509259259259E-3</v>
      </c>
      <c r="AC7" s="40">
        <f t="shared" si="12"/>
        <v>16.272004289160936</v>
      </c>
      <c r="AD7" s="121">
        <v>4.1674768518518519E-3</v>
      </c>
      <c r="AE7" s="40">
        <f t="shared" si="13"/>
        <v>13.291859916127418</v>
      </c>
      <c r="AF7" s="126">
        <v>3.4685185185185183E-3</v>
      </c>
      <c r="AG7" s="40">
        <f t="shared" si="14"/>
        <v>66.370795515216244</v>
      </c>
      <c r="AH7" s="126">
        <v>3.2986111111111111E-3</v>
      </c>
      <c r="AI7" s="40">
        <f t="shared" si="15"/>
        <v>38.94736842105263</v>
      </c>
      <c r="AJ7" s="126">
        <v>2.1027777777777776E-3</v>
      </c>
      <c r="AK7" s="40">
        <f t="shared" si="16"/>
        <v>27.45486569793043</v>
      </c>
      <c r="AL7" s="126">
        <v>3.2401620370370375E-3</v>
      </c>
      <c r="AM7" s="40">
        <f t="shared" si="17"/>
        <v>88.380067869262348</v>
      </c>
      <c r="AN7" s="33"/>
      <c r="AO7" s="27" t="str">
        <f t="shared" si="19"/>
        <v>Dartmouth J&amp;J</v>
      </c>
      <c r="AP7" s="42">
        <f t="shared" si="18"/>
        <v>845.60859803738003</v>
      </c>
      <c r="AQ7" s="43">
        <f>RANK(AP7,AP3:AP21,0)</f>
        <v>19</v>
      </c>
      <c r="AR7" s="44" t="s">
        <v>66</v>
      </c>
      <c r="AS7" s="44"/>
    </row>
    <row r="8" spans="1:45" s="38" customFormat="1" ht="12" customHeight="1" x14ac:dyDescent="0.2">
      <c r="A8" s="138" t="s">
        <v>27</v>
      </c>
      <c r="B8" s="120">
        <v>4.3981481481481484E-3</v>
      </c>
      <c r="C8" s="32">
        <f t="shared" si="0"/>
        <v>70.892105263157887</v>
      </c>
      <c r="D8" s="120">
        <v>3.5743055555555558E-3</v>
      </c>
      <c r="E8" s="32">
        <f t="shared" si="1"/>
        <v>71.695486043650021</v>
      </c>
      <c r="F8" s="120">
        <v>4.2245370370370371E-3</v>
      </c>
      <c r="G8" s="32">
        <f t="shared" si="2"/>
        <v>91.424657534246563</v>
      </c>
      <c r="H8" s="120">
        <v>2.2445601851851849E-3</v>
      </c>
      <c r="I8" s="32">
        <f t="shared" si="3"/>
        <v>96.514206156860723</v>
      </c>
      <c r="J8" s="120">
        <v>1.6030092592592595E-3</v>
      </c>
      <c r="K8" s="32">
        <f t="shared" si="4"/>
        <v>64.15162454873645</v>
      </c>
      <c r="L8" s="125">
        <v>3.4375E-3</v>
      </c>
      <c r="M8" s="32">
        <f t="shared" si="5"/>
        <v>60.26936026936027</v>
      </c>
      <c r="N8" s="128">
        <v>28</v>
      </c>
      <c r="O8" s="32">
        <f t="shared" si="6"/>
        <v>96.551724137931032</v>
      </c>
      <c r="P8" s="120">
        <v>1.9317129629629629E-4</v>
      </c>
      <c r="Q8" s="32">
        <f t="shared" si="7"/>
        <v>100</v>
      </c>
      <c r="R8" s="120">
        <v>2.4381944444444447E-3</v>
      </c>
      <c r="S8" s="32">
        <f t="shared" si="8"/>
        <v>41.858919586062839</v>
      </c>
      <c r="T8" s="120">
        <v>4.4826388888888889E-4</v>
      </c>
      <c r="U8" s="32">
        <f t="shared" si="9"/>
        <v>97.340562871159307</v>
      </c>
      <c r="V8" s="133">
        <v>8.7962962962962959E-5</v>
      </c>
      <c r="W8" s="32">
        <f t="shared" si="10"/>
        <v>73.421052631578959</v>
      </c>
      <c r="X8" s="120">
        <v>7.906250000000001E-4</v>
      </c>
      <c r="Y8" s="32">
        <f t="shared" si="20"/>
        <v>79.417362026057674</v>
      </c>
      <c r="Z8" s="128">
        <v>28</v>
      </c>
      <c r="AA8" s="32">
        <f t="shared" si="11"/>
        <v>82.35294117647058</v>
      </c>
      <c r="AB8" s="120">
        <v>4.5196759259259257E-4</v>
      </c>
      <c r="AC8" s="32">
        <f t="shared" si="12"/>
        <v>93.265044814340598</v>
      </c>
      <c r="AD8" s="120">
        <v>5.8993055555555556E-4</v>
      </c>
      <c r="AE8" s="32">
        <f t="shared" si="13"/>
        <v>93.898371591132033</v>
      </c>
      <c r="AF8" s="125">
        <v>3.1944444444444442E-3</v>
      </c>
      <c r="AG8" s="32">
        <f t="shared" si="14"/>
        <v>72.065217391304358</v>
      </c>
      <c r="AH8" s="125">
        <v>1.3888888888888889E-3</v>
      </c>
      <c r="AI8" s="32">
        <f t="shared" si="15"/>
        <v>92.5</v>
      </c>
      <c r="AJ8" s="125">
        <v>6.0405092592592596E-4</v>
      </c>
      <c r="AK8" s="32">
        <f t="shared" si="16"/>
        <v>95.573864725043123</v>
      </c>
      <c r="AL8" s="125">
        <v>2.8636574074074072E-3</v>
      </c>
      <c r="AM8" s="32">
        <f t="shared" si="17"/>
        <v>100</v>
      </c>
      <c r="AN8" s="33"/>
      <c r="AO8" s="34" t="str">
        <f t="shared" si="19"/>
        <v>ESF M1</v>
      </c>
      <c r="AP8" s="35">
        <f t="shared" si="18"/>
        <v>1573.1925007670925</v>
      </c>
      <c r="AQ8" s="36">
        <f>RANK(AP8,AP3:AP21,0)</f>
        <v>2</v>
      </c>
      <c r="AR8" s="37"/>
      <c r="AS8" s="37"/>
    </row>
    <row r="9" spans="1:45" s="33" customFormat="1" ht="12" customHeight="1" x14ac:dyDescent="0.2">
      <c r="A9" s="137" t="s">
        <v>51</v>
      </c>
      <c r="B9" s="122">
        <v>3.5069444444444445E-3</v>
      </c>
      <c r="C9" s="45">
        <f t="shared" si="0"/>
        <v>88.907590759075902</v>
      </c>
      <c r="D9" s="122">
        <v>4.1318287037037035E-3</v>
      </c>
      <c r="E9" s="45">
        <f t="shared" si="1"/>
        <v>62.021345135718086</v>
      </c>
      <c r="F9" s="122">
        <v>4.7708333333333335E-3</v>
      </c>
      <c r="G9" s="45">
        <f t="shared" si="2"/>
        <v>80.955846676370697</v>
      </c>
      <c r="H9" s="122">
        <v>2.8671296296296296E-3</v>
      </c>
      <c r="I9" s="45">
        <f t="shared" si="3"/>
        <v>75.557080574842558</v>
      </c>
      <c r="J9" s="122">
        <v>1.7685185185185184E-3</v>
      </c>
      <c r="K9" s="45">
        <f t="shared" si="4"/>
        <v>58.147905759162299</v>
      </c>
      <c r="L9" s="123">
        <v>3.8541666666666668E-3</v>
      </c>
      <c r="M9" s="45">
        <f t="shared" si="5"/>
        <v>53.753753753753756</v>
      </c>
      <c r="N9" s="130">
        <v>13</v>
      </c>
      <c r="O9" s="45">
        <f t="shared" si="6"/>
        <v>44.827586206896555</v>
      </c>
      <c r="P9" s="122">
        <v>2.427083333333333E-4</v>
      </c>
      <c r="Q9" s="45">
        <f t="shared" si="7"/>
        <v>79.589890319504065</v>
      </c>
      <c r="R9" s="122">
        <v>2.417939814814815E-3</v>
      </c>
      <c r="S9" s="45">
        <f t="shared" si="8"/>
        <v>42.209563927049921</v>
      </c>
      <c r="T9" s="122">
        <v>6.4178240740740743E-4</v>
      </c>
      <c r="U9" s="45">
        <f t="shared" si="9"/>
        <v>67.989179440937789</v>
      </c>
      <c r="V9" s="135">
        <v>7.6388888888888887E-5</v>
      </c>
      <c r="W9" s="45">
        <f t="shared" si="10"/>
        <v>84.545454545454547</v>
      </c>
      <c r="X9" s="122">
        <v>1.0245370370370371E-3</v>
      </c>
      <c r="Y9" s="45">
        <f t="shared" si="20"/>
        <v>61.285585178490734</v>
      </c>
      <c r="Z9" s="130">
        <v>26</v>
      </c>
      <c r="AA9" s="45">
        <f t="shared" si="11"/>
        <v>76.470588235294116</v>
      </c>
      <c r="AB9" s="122">
        <v>4.6238425925925933E-4</v>
      </c>
      <c r="AC9" s="45">
        <f t="shared" si="12"/>
        <v>91.163954943679585</v>
      </c>
      <c r="AD9" s="122">
        <v>1.06875E-3</v>
      </c>
      <c r="AE9" s="45">
        <f t="shared" si="13"/>
        <v>51.830192765865277</v>
      </c>
      <c r="AF9" s="123">
        <v>3.1481481481481482E-3</v>
      </c>
      <c r="AG9" s="45">
        <f t="shared" si="14"/>
        <v>73.125</v>
      </c>
      <c r="AH9" s="123">
        <v>1.2847222222222223E-3</v>
      </c>
      <c r="AI9" s="45">
        <f t="shared" si="15"/>
        <v>100</v>
      </c>
      <c r="AJ9" s="123">
        <v>8.4675925925925934E-4</v>
      </c>
      <c r="AK9" s="45">
        <f t="shared" si="16"/>
        <v>68.179332968835439</v>
      </c>
      <c r="AL9" s="123">
        <v>3.0098379629629629E-3</v>
      </c>
      <c r="AM9" s="45">
        <f t="shared" si="17"/>
        <v>95.143241684291482</v>
      </c>
      <c r="AO9" s="27" t="str">
        <f t="shared" si="19"/>
        <v>ESF M2</v>
      </c>
      <c r="AP9" s="47">
        <f t="shared" si="18"/>
        <v>1355.7030928752229</v>
      </c>
      <c r="AQ9" s="48">
        <f>RANK(AP9,AP3:AP21,0)</f>
        <v>5</v>
      </c>
      <c r="AR9" s="49"/>
      <c r="AS9" s="49"/>
    </row>
    <row r="10" spans="1:45" s="38" customFormat="1" ht="12" customHeight="1" x14ac:dyDescent="0.2">
      <c r="A10" s="138" t="s">
        <v>52</v>
      </c>
      <c r="B10" s="120">
        <v>4.6874999999999998E-3</v>
      </c>
      <c r="C10" s="32">
        <f t="shared" si="0"/>
        <v>66.516049382716048</v>
      </c>
      <c r="D10" s="120">
        <v>3.7615740740740739E-3</v>
      </c>
      <c r="E10" s="32">
        <f t="shared" si="1"/>
        <v>68.126153846153841</v>
      </c>
      <c r="F10" s="120">
        <v>4.7719907407407407E-3</v>
      </c>
      <c r="G10" s="32">
        <f t="shared" si="2"/>
        <v>80.936211496483139</v>
      </c>
      <c r="H10" s="120">
        <v>4.5777777777777787E-3</v>
      </c>
      <c r="I10" s="32">
        <f t="shared" si="3"/>
        <v>47.322512135922317</v>
      </c>
      <c r="J10" s="120">
        <v>3.1201388888888893E-3</v>
      </c>
      <c r="K10" s="32">
        <f t="shared" si="4"/>
        <v>32.95867645967801</v>
      </c>
      <c r="L10" s="125">
        <v>3.6377314814814814E-3</v>
      </c>
      <c r="M10" s="32">
        <f t="shared" si="5"/>
        <v>56.951956729239583</v>
      </c>
      <c r="N10" s="128">
        <v>21</v>
      </c>
      <c r="O10" s="32">
        <f t="shared" si="6"/>
        <v>72.41379310344827</v>
      </c>
      <c r="P10" s="120">
        <v>3.0624999999999999E-4</v>
      </c>
      <c r="Q10" s="32">
        <f t="shared" si="7"/>
        <v>63.076341647770221</v>
      </c>
      <c r="R10" s="120">
        <v>1.9887731481481484E-3</v>
      </c>
      <c r="S10" s="32">
        <f t="shared" si="8"/>
        <v>51.318163300936959</v>
      </c>
      <c r="T10" s="120">
        <v>1.9195601851851854E-3</v>
      </c>
      <c r="U10" s="32">
        <f t="shared" si="9"/>
        <v>22.73138378052457</v>
      </c>
      <c r="V10" s="133">
        <v>1.2511574074074074E-4</v>
      </c>
      <c r="W10" s="32">
        <f t="shared" si="10"/>
        <v>51.618871415356146</v>
      </c>
      <c r="X10" s="120">
        <v>1.0560185185185184E-3</v>
      </c>
      <c r="Y10" s="32">
        <f t="shared" si="20"/>
        <v>59.458570802279709</v>
      </c>
      <c r="Z10" s="128">
        <v>22</v>
      </c>
      <c r="AA10" s="32">
        <f t="shared" si="11"/>
        <v>64.705882352941174</v>
      </c>
      <c r="AB10" s="120">
        <v>8.5104166666666672E-4</v>
      </c>
      <c r="AC10" s="32">
        <f t="shared" si="12"/>
        <v>49.53080375356997</v>
      </c>
      <c r="AD10" s="120">
        <v>3.4592592592592596E-3</v>
      </c>
      <c r="AE10" s="32">
        <f t="shared" si="13"/>
        <v>16.013115631691647</v>
      </c>
      <c r="AF10" s="125">
        <v>2.6018518518518517E-3</v>
      </c>
      <c r="AG10" s="32">
        <f t="shared" si="14"/>
        <v>88.478647686832758</v>
      </c>
      <c r="AH10" s="125">
        <v>2.1469907407407405E-3</v>
      </c>
      <c r="AI10" s="32">
        <f t="shared" si="15"/>
        <v>59.838274932614567</v>
      </c>
      <c r="AJ10" s="125">
        <v>1.9835648148148152E-3</v>
      </c>
      <c r="AK10" s="32">
        <f t="shared" si="16"/>
        <v>29.104913058699967</v>
      </c>
      <c r="AL10" s="125">
        <v>3.3513888888888894E-3</v>
      </c>
      <c r="AM10" s="32">
        <f t="shared" si="17"/>
        <v>85.446884928857557</v>
      </c>
      <c r="AN10" s="33"/>
      <c r="AO10" s="34" t="str">
        <f t="shared" si="19"/>
        <v>ESF Ranger M1</v>
      </c>
      <c r="AP10" s="35">
        <f t="shared" si="18"/>
        <v>1066.5472064457165</v>
      </c>
      <c r="AQ10" s="36">
        <f>RANK(AP10,AP3:AP21,0)</f>
        <v>14</v>
      </c>
      <c r="AR10" s="37"/>
      <c r="AS10" s="37"/>
    </row>
    <row r="11" spans="1:45" s="33" customFormat="1" ht="12" customHeight="1" x14ac:dyDescent="0.2">
      <c r="A11" s="137" t="s">
        <v>53</v>
      </c>
      <c r="B11" s="122">
        <v>3.6689814814814814E-3</v>
      </c>
      <c r="C11" s="45">
        <f t="shared" si="0"/>
        <v>84.981072555205046</v>
      </c>
      <c r="D11" s="122">
        <v>2.8806712962962961E-3</v>
      </c>
      <c r="E11" s="45">
        <f t="shared" si="1"/>
        <v>88.958977861705975</v>
      </c>
      <c r="F11" s="122">
        <v>4.3969907407407412E-3</v>
      </c>
      <c r="G11" s="45">
        <f t="shared" si="2"/>
        <v>87.838904974993397</v>
      </c>
      <c r="H11" s="122">
        <v>2.3540509259259257E-3</v>
      </c>
      <c r="I11" s="45">
        <f t="shared" si="3"/>
        <v>92.025173312355577</v>
      </c>
      <c r="J11" s="122">
        <v>1.0709490740740742E-3</v>
      </c>
      <c r="K11" s="45">
        <f t="shared" si="4"/>
        <v>96.022911488165988</v>
      </c>
      <c r="L11" s="123">
        <v>2.8240740740740739E-3</v>
      </c>
      <c r="M11" s="45">
        <f t="shared" si="5"/>
        <v>73.360655737704931</v>
      </c>
      <c r="N11" s="130">
        <v>0</v>
      </c>
      <c r="O11" s="45">
        <f t="shared" si="6"/>
        <v>0</v>
      </c>
      <c r="P11" s="122">
        <v>2.4525462962962961E-4</v>
      </c>
      <c r="Q11" s="45">
        <f t="shared" si="7"/>
        <v>78.763567720622945</v>
      </c>
      <c r="R11" s="122">
        <v>1.9093749999999998E-3</v>
      </c>
      <c r="S11" s="45">
        <f t="shared" si="8"/>
        <v>53.452142813844937</v>
      </c>
      <c r="T11" s="122">
        <v>5.6597222222222216E-4</v>
      </c>
      <c r="U11" s="45">
        <f t="shared" si="9"/>
        <v>77.096114519427417</v>
      </c>
      <c r="V11" s="135">
        <v>9.9537037037037045E-5</v>
      </c>
      <c r="W11" s="45">
        <f t="shared" si="10"/>
        <v>64.883720930232556</v>
      </c>
      <c r="X11" s="122">
        <v>7.8981481481481481E-4</v>
      </c>
      <c r="Y11" s="45">
        <f t="shared" si="20"/>
        <v>79.498827667057441</v>
      </c>
      <c r="Z11" s="130">
        <v>20</v>
      </c>
      <c r="AA11" s="45">
        <f t="shared" si="11"/>
        <v>58.82352941176471</v>
      </c>
      <c r="AB11" s="122">
        <v>6.6006944444444446E-4</v>
      </c>
      <c r="AC11" s="45">
        <f t="shared" si="12"/>
        <v>63.861125723303523</v>
      </c>
      <c r="AD11" s="122">
        <v>9.9456018518518513E-4</v>
      </c>
      <c r="AE11" s="45">
        <f t="shared" si="13"/>
        <v>55.696497148842084</v>
      </c>
      <c r="AF11" s="123">
        <v>5.2777777777777771E-3</v>
      </c>
      <c r="AG11" s="45">
        <f t="shared" si="14"/>
        <v>43.618421052631589</v>
      </c>
      <c r="AH11" s="123">
        <v>3.1192129629629625E-3</v>
      </c>
      <c r="AI11" s="45">
        <f t="shared" si="15"/>
        <v>41.187384044526908</v>
      </c>
      <c r="AJ11" s="123">
        <v>5.773148148148149E-4</v>
      </c>
      <c r="AK11" s="45">
        <f t="shared" si="16"/>
        <v>100</v>
      </c>
      <c r="AL11" s="123">
        <v>3.2111111111111108E-3</v>
      </c>
      <c r="AM11" s="45">
        <f t="shared" si="17"/>
        <v>89.179642445213375</v>
      </c>
      <c r="AO11" s="27" t="str">
        <f t="shared" si="19"/>
        <v>FLCC M1</v>
      </c>
      <c r="AP11" s="47">
        <f t="shared" ref="AP11:AP21" si="21">SUM(C11,E11,G11,I11,K11,M11,O11,Q11,S11,U11,W11)+SUM(Y11,AA11,AC11,AE11,AG11,AI11,AK11,AM11)</f>
        <v>1329.2486694075985</v>
      </c>
      <c r="AQ11" s="48">
        <f>RANK(AP11,AP3:AP21,0)</f>
        <v>6</v>
      </c>
      <c r="AR11" s="49"/>
      <c r="AS11" s="49"/>
    </row>
    <row r="12" spans="1:45" s="38" customFormat="1" ht="12" customHeight="1" x14ac:dyDescent="0.2">
      <c r="A12" s="138" t="s">
        <v>54</v>
      </c>
      <c r="B12" s="120">
        <v>4.5717592592592589E-3</v>
      </c>
      <c r="C12" s="32">
        <f t="shared" si="0"/>
        <v>68.2</v>
      </c>
      <c r="D12" s="120">
        <v>3.6994212962962961E-3</v>
      </c>
      <c r="E12" s="32">
        <f t="shared" si="1"/>
        <v>69.270719269154966</v>
      </c>
      <c r="F12" s="120">
        <v>5.3182870370370372E-3</v>
      </c>
      <c r="G12" s="32">
        <f t="shared" si="2"/>
        <v>72.622415669205651</v>
      </c>
      <c r="H12" s="120">
        <v>2.8872685185185186E-3</v>
      </c>
      <c r="I12" s="32">
        <f t="shared" si="3"/>
        <v>75.030064940270975</v>
      </c>
      <c r="J12" s="120">
        <v>1.1296296296296295E-3</v>
      </c>
      <c r="K12" s="32">
        <f t="shared" si="4"/>
        <v>91.034836065573771</v>
      </c>
      <c r="L12" s="125">
        <v>3.9814814814814817E-3</v>
      </c>
      <c r="M12" s="32">
        <f t="shared" si="5"/>
        <v>52.034883720930239</v>
      </c>
      <c r="N12" s="128">
        <v>6</v>
      </c>
      <c r="O12" s="32">
        <f t="shared" si="6"/>
        <v>20.689655172413794</v>
      </c>
      <c r="P12" s="120">
        <v>3.3043981481481482E-4</v>
      </c>
      <c r="Q12" s="32">
        <f t="shared" si="7"/>
        <v>58.458844133099817</v>
      </c>
      <c r="R12" s="120">
        <v>2.2347222222222221E-3</v>
      </c>
      <c r="S12" s="32">
        <f t="shared" si="8"/>
        <v>45.670188522892062</v>
      </c>
      <c r="T12" s="120">
        <v>1.4436342592592593E-3</v>
      </c>
      <c r="U12" s="32">
        <f t="shared" si="9"/>
        <v>30.225286619097254</v>
      </c>
      <c r="V12" s="133">
        <v>7.1180555555555559E-5</v>
      </c>
      <c r="W12" s="32">
        <f t="shared" si="10"/>
        <v>90.731707317073173</v>
      </c>
      <c r="X12" s="120">
        <v>7.0706018518518514E-4</v>
      </c>
      <c r="Y12" s="32">
        <f t="shared" si="20"/>
        <v>88.803404812571614</v>
      </c>
      <c r="Z12" s="128">
        <v>18</v>
      </c>
      <c r="AA12" s="32">
        <f t="shared" si="11"/>
        <v>52.941176470588239</v>
      </c>
      <c r="AB12" s="120">
        <v>8.5324074074074078E-4</v>
      </c>
      <c r="AC12" s="32">
        <f t="shared" si="12"/>
        <v>49.403147042864894</v>
      </c>
      <c r="AD12" s="120">
        <v>1.1099537037037035E-3</v>
      </c>
      <c r="AE12" s="32">
        <f t="shared" si="13"/>
        <v>49.906152241918676</v>
      </c>
      <c r="AF12" s="125">
        <v>2.4798611111111111E-3</v>
      </c>
      <c r="AG12" s="32">
        <f t="shared" si="14"/>
        <v>92.831139736768421</v>
      </c>
      <c r="AH12" s="125">
        <v>2.1296296296296298E-3</v>
      </c>
      <c r="AI12" s="32">
        <f t="shared" si="15"/>
        <v>60.326086956521742</v>
      </c>
      <c r="AJ12" s="125">
        <v>8.570601851851851E-4</v>
      </c>
      <c r="AK12" s="32">
        <f t="shared" si="16"/>
        <v>67.359891964888604</v>
      </c>
      <c r="AL12" s="125">
        <v>3.5322916666666667E-3</v>
      </c>
      <c r="AM12" s="32">
        <f t="shared" si="17"/>
        <v>81.070808348897401</v>
      </c>
      <c r="AN12" s="33"/>
      <c r="AO12" s="34" t="str">
        <f t="shared" si="19"/>
        <v>FLCC M2</v>
      </c>
      <c r="AP12" s="35">
        <f t="shared" si="21"/>
        <v>1216.6104090047313</v>
      </c>
      <c r="AQ12" s="36">
        <f>RANK(AP12,AP3:AP21,0)</f>
        <v>10</v>
      </c>
      <c r="AR12" s="37"/>
      <c r="AS12" s="37"/>
    </row>
    <row r="13" spans="1:45" s="33" customFormat="1" ht="12" customHeight="1" x14ac:dyDescent="0.2">
      <c r="A13" s="137" t="s">
        <v>28</v>
      </c>
      <c r="B13" s="122">
        <v>4.6643518518518518E-3</v>
      </c>
      <c r="C13" s="45">
        <f t="shared" si="0"/>
        <v>66.84615384615384</v>
      </c>
      <c r="D13" s="122">
        <v>4.5340277777777774E-3</v>
      </c>
      <c r="E13" s="45">
        <f t="shared" si="1"/>
        <v>56.519630367080211</v>
      </c>
      <c r="F13" s="122">
        <v>5.4594907407407404E-3</v>
      </c>
      <c r="G13" s="45">
        <f t="shared" si="2"/>
        <v>70.744117023531899</v>
      </c>
      <c r="H13" s="122">
        <v>2.1663194444444442E-3</v>
      </c>
      <c r="I13" s="45">
        <f t="shared" si="3"/>
        <v>100</v>
      </c>
      <c r="J13" s="122">
        <v>1.8863425925925925E-3</v>
      </c>
      <c r="K13" s="45">
        <f t="shared" si="4"/>
        <v>54.515891520431957</v>
      </c>
      <c r="L13" s="123">
        <v>2.0717592592592593E-3</v>
      </c>
      <c r="M13" s="45">
        <f t="shared" si="5"/>
        <v>100</v>
      </c>
      <c r="N13" s="130">
        <v>15</v>
      </c>
      <c r="O13" s="45">
        <f t="shared" si="6"/>
        <v>51.724137931034484</v>
      </c>
      <c r="P13" s="122">
        <v>2.6793981481481477E-4</v>
      </c>
      <c r="Q13" s="45">
        <f t="shared" si="7"/>
        <v>72.095032397408218</v>
      </c>
      <c r="R13" s="122">
        <v>2.992361111111111E-3</v>
      </c>
      <c r="S13" s="45">
        <f t="shared" si="8"/>
        <v>34.106908021969517</v>
      </c>
      <c r="T13" s="122">
        <v>4.8819444444444436E-4</v>
      </c>
      <c r="U13" s="45">
        <f t="shared" si="9"/>
        <v>89.378852536747289</v>
      </c>
      <c r="V13" s="135">
        <v>1.1585648148148149E-4</v>
      </c>
      <c r="W13" s="45">
        <f t="shared" si="10"/>
        <v>55.744255744255746</v>
      </c>
      <c r="X13" s="122">
        <v>8.4618055555555542E-4</v>
      </c>
      <c r="Y13" s="45">
        <f t="shared" si="20"/>
        <v>74.203255368622635</v>
      </c>
      <c r="Z13" s="130">
        <v>14</v>
      </c>
      <c r="AA13" s="45">
        <f t="shared" si="11"/>
        <v>41.17647058823529</v>
      </c>
      <c r="AB13" s="122">
        <v>6.3113425925925934E-4</v>
      </c>
      <c r="AC13" s="45">
        <f t="shared" si="12"/>
        <v>66.788923528333015</v>
      </c>
      <c r="AD13" s="122">
        <v>7.0057870370370369E-4</v>
      </c>
      <c r="AE13" s="45">
        <f t="shared" si="13"/>
        <v>79.068230629439952</v>
      </c>
      <c r="AF13" s="123">
        <v>4.751504629629629E-3</v>
      </c>
      <c r="AG13" s="45">
        <f t="shared" si="14"/>
        <v>48.44956519620979</v>
      </c>
      <c r="AH13" s="123">
        <v>2.0949074074074073E-3</v>
      </c>
      <c r="AI13" s="45">
        <f t="shared" si="15"/>
        <v>61.325966850828742</v>
      </c>
      <c r="AJ13" s="123">
        <v>5.9212962962962962E-4</v>
      </c>
      <c r="AK13" s="45">
        <f t="shared" si="16"/>
        <v>97.498045347928084</v>
      </c>
      <c r="AL13" s="123">
        <v>3.4891203703703703E-3</v>
      </c>
      <c r="AM13" s="45">
        <f t="shared" si="17"/>
        <v>82.073906986001461</v>
      </c>
      <c r="AO13" s="27" t="str">
        <f t="shared" si="19"/>
        <v>NSAC M1</v>
      </c>
      <c r="AP13" s="47">
        <f t="shared" si="21"/>
        <v>1302.2593438842123</v>
      </c>
      <c r="AQ13" s="48">
        <f>RANK(AP13,AP3:AP21,0)</f>
        <v>7</v>
      </c>
      <c r="AR13" s="49"/>
      <c r="AS13" s="49"/>
    </row>
    <row r="14" spans="1:45" s="38" customFormat="1" ht="12" customHeight="1" x14ac:dyDescent="0.2">
      <c r="A14" s="138" t="s">
        <v>55</v>
      </c>
      <c r="B14" s="120">
        <v>3.1677083333333331E-3</v>
      </c>
      <c r="C14" s="32">
        <f t="shared" si="0"/>
        <v>98.428879389089857</v>
      </c>
      <c r="D14" s="120">
        <v>3.0671296296296297E-3</v>
      </c>
      <c r="E14" s="32">
        <f t="shared" si="1"/>
        <v>83.550943396226415</v>
      </c>
      <c r="F14" s="120">
        <v>4.4594907407407404E-3</v>
      </c>
      <c r="G14" s="32">
        <f t="shared" si="2"/>
        <v>86.607838048274076</v>
      </c>
      <c r="H14" s="120">
        <v>2.2539351851851852E-3</v>
      </c>
      <c r="I14" s="32">
        <f t="shared" si="3"/>
        <v>96.112765738933959</v>
      </c>
      <c r="J14" s="120">
        <v>1.2148148148148148E-3</v>
      </c>
      <c r="K14" s="32">
        <f t="shared" si="4"/>
        <v>84.651295731707307</v>
      </c>
      <c r="L14" s="125">
        <v>2.6041666666666665E-3</v>
      </c>
      <c r="M14" s="32">
        <f t="shared" si="5"/>
        <v>79.555555555555557</v>
      </c>
      <c r="N14" s="128">
        <v>29</v>
      </c>
      <c r="O14" s="32">
        <f t="shared" si="6"/>
        <v>100</v>
      </c>
      <c r="P14" s="120">
        <v>2.0069444444444442E-4</v>
      </c>
      <c r="Q14" s="32">
        <f t="shared" si="7"/>
        <v>96.251441753171861</v>
      </c>
      <c r="R14" s="120">
        <v>1.7798611111111112E-3</v>
      </c>
      <c r="S14" s="32">
        <f t="shared" si="8"/>
        <v>57.341656912472352</v>
      </c>
      <c r="T14" s="120">
        <v>4.3634259259259261E-4</v>
      </c>
      <c r="U14" s="32">
        <f t="shared" si="9"/>
        <v>100</v>
      </c>
      <c r="V14" s="133">
        <v>7.7314814814814808E-5</v>
      </c>
      <c r="W14" s="32">
        <f t="shared" si="10"/>
        <v>83.532934131736539</v>
      </c>
      <c r="X14" s="120">
        <v>7.6539351851851855E-4</v>
      </c>
      <c r="Y14" s="32">
        <f t="shared" si="20"/>
        <v>82.035384848026609</v>
      </c>
      <c r="Z14" s="128">
        <v>29</v>
      </c>
      <c r="AA14" s="32">
        <f t="shared" si="11"/>
        <v>85.294117647058826</v>
      </c>
      <c r="AB14" s="120">
        <v>4.2152777777777778E-4</v>
      </c>
      <c r="AC14" s="32">
        <f t="shared" si="12"/>
        <v>100</v>
      </c>
      <c r="AD14" s="120">
        <v>5.5393518518518519E-4</v>
      </c>
      <c r="AE14" s="32">
        <f t="shared" si="13"/>
        <v>100</v>
      </c>
      <c r="AF14" s="125">
        <v>2.3020833333333335E-3</v>
      </c>
      <c r="AG14" s="32">
        <f t="shared" si="14"/>
        <v>100</v>
      </c>
      <c r="AH14" s="125">
        <v>1.7824074074074072E-3</v>
      </c>
      <c r="AI14" s="32">
        <f t="shared" si="15"/>
        <v>72.077922077922082</v>
      </c>
      <c r="AJ14" s="125">
        <v>1.0454861111111112E-3</v>
      </c>
      <c r="AK14" s="32">
        <f t="shared" si="16"/>
        <v>55.219749806265916</v>
      </c>
      <c r="AL14" s="125">
        <v>2.9837962962962965E-3</v>
      </c>
      <c r="AM14" s="32">
        <f t="shared" si="17"/>
        <v>95.973622963537622</v>
      </c>
      <c r="AN14" s="33"/>
      <c r="AO14" s="34" t="str">
        <f t="shared" si="19"/>
        <v>Paul Smiths M1</v>
      </c>
      <c r="AP14" s="35">
        <f t="shared" si="21"/>
        <v>1656.6341079999788</v>
      </c>
      <c r="AQ14" s="36">
        <f>RANK(AP14,AP3:AP21,0)</f>
        <v>1</v>
      </c>
      <c r="AR14" s="37"/>
      <c r="AS14" s="37"/>
    </row>
    <row r="15" spans="1:45" s="33" customFormat="1" ht="12" customHeight="1" x14ac:dyDescent="0.2">
      <c r="A15" s="137" t="s">
        <v>56</v>
      </c>
      <c r="B15" s="123">
        <v>3.3137731481481486E-3</v>
      </c>
      <c r="C15" s="45">
        <f t="shared" si="0"/>
        <v>94.090321679298654</v>
      </c>
      <c r="D15" s="123">
        <v>2.5626157407407407E-3</v>
      </c>
      <c r="E15" s="45">
        <f t="shared" si="1"/>
        <v>100</v>
      </c>
      <c r="F15" s="123">
        <v>4.9594907407407409E-3</v>
      </c>
      <c r="G15" s="45">
        <f t="shared" si="2"/>
        <v>77.876312718786451</v>
      </c>
      <c r="H15" s="123">
        <v>2.4488425925925927E-3</v>
      </c>
      <c r="I15" s="45">
        <f t="shared" si="3"/>
        <v>88.462992721429231</v>
      </c>
      <c r="J15" s="123">
        <v>1.7826388888888889E-3</v>
      </c>
      <c r="K15" s="45">
        <f t="shared" si="4"/>
        <v>57.687313335930391</v>
      </c>
      <c r="L15" s="123">
        <v>3.4953703703703705E-3</v>
      </c>
      <c r="M15" s="45">
        <f t="shared" si="5"/>
        <v>59.271523178807954</v>
      </c>
      <c r="N15" s="131">
        <v>10</v>
      </c>
      <c r="O15" s="45">
        <f t="shared" si="6"/>
        <v>34.482758620689658</v>
      </c>
      <c r="P15" s="123">
        <v>3.2847222222222219E-4</v>
      </c>
      <c r="Q15" s="45">
        <f t="shared" si="7"/>
        <v>58.809020436927419</v>
      </c>
      <c r="R15" s="123">
        <v>1.7450231481481483E-3</v>
      </c>
      <c r="S15" s="45">
        <f t="shared" si="8"/>
        <v>58.486436293692364</v>
      </c>
      <c r="T15" s="123">
        <v>8.902777777777777E-4</v>
      </c>
      <c r="U15" s="45">
        <f t="shared" si="9"/>
        <v>49.011960478419141</v>
      </c>
      <c r="V15" s="136">
        <v>7.8703703703703702E-5</v>
      </c>
      <c r="W15" s="45">
        <f t="shared" si="10"/>
        <v>82.058823529411768</v>
      </c>
      <c r="X15" s="123">
        <v>6.495370370370369E-4</v>
      </c>
      <c r="Y15" s="45">
        <f t="shared" si="20"/>
        <v>96.667854597291537</v>
      </c>
      <c r="Z15" s="131">
        <v>33</v>
      </c>
      <c r="AA15" s="45">
        <f t="shared" si="11"/>
        <v>97.058823529411768</v>
      </c>
      <c r="AB15" s="123">
        <v>4.9328703703703698E-4</v>
      </c>
      <c r="AC15" s="45">
        <f t="shared" si="12"/>
        <v>85.452839042702962</v>
      </c>
      <c r="AD15" s="123">
        <v>9.0833333333333337E-4</v>
      </c>
      <c r="AE15" s="45">
        <f t="shared" si="13"/>
        <v>60.983690112130475</v>
      </c>
      <c r="AF15" s="123">
        <v>2.7418981481481478E-3</v>
      </c>
      <c r="AG15" s="45">
        <f t="shared" si="14"/>
        <v>83.959476572393427</v>
      </c>
      <c r="AH15" s="123">
        <v>3.1944444444444442E-3</v>
      </c>
      <c r="AI15" s="45">
        <f t="shared" si="15"/>
        <v>40.217391304347835</v>
      </c>
      <c r="AJ15" s="123">
        <v>6.9618055555555546E-4</v>
      </c>
      <c r="AK15" s="45">
        <f t="shared" si="16"/>
        <v>82.926018287614326</v>
      </c>
      <c r="AL15" s="123">
        <v>3.0451388888888889E-3</v>
      </c>
      <c r="AM15" s="45">
        <f t="shared" si="17"/>
        <v>94.040288863549975</v>
      </c>
      <c r="AO15" s="27" t="str">
        <f t="shared" si="19"/>
        <v>Paul Smiths M2</v>
      </c>
      <c r="AP15" s="118">
        <f t="shared" si="21"/>
        <v>1401.5438453028353</v>
      </c>
      <c r="AQ15" s="50">
        <f>RANK(AP15,AP3:AP21,0)</f>
        <v>3</v>
      </c>
      <c r="AR15" s="49"/>
      <c r="AS15" s="49"/>
    </row>
    <row r="16" spans="1:45" s="38" customFormat="1" ht="12" customHeight="1" x14ac:dyDescent="0.2">
      <c r="A16" s="138" t="s">
        <v>57</v>
      </c>
      <c r="B16" s="120">
        <v>4.3467592592592594E-3</v>
      </c>
      <c r="C16" s="32">
        <f t="shared" si="0"/>
        <v>71.730216210459048</v>
      </c>
      <c r="D16" s="120">
        <v>4.7790509259259253E-3</v>
      </c>
      <c r="E16" s="32">
        <f t="shared" si="1"/>
        <v>53.6218546414473</v>
      </c>
      <c r="F16" s="120">
        <v>5.549768518518519E-3</v>
      </c>
      <c r="G16" s="32">
        <f t="shared" si="2"/>
        <v>69.593326381647529</v>
      </c>
      <c r="H16" s="120">
        <v>3.2655092592592597E-3</v>
      </c>
      <c r="I16" s="32">
        <f t="shared" si="3"/>
        <v>66.339405968668018</v>
      </c>
      <c r="J16" s="120">
        <v>1.8276620370370371E-3</v>
      </c>
      <c r="K16" s="32">
        <f t="shared" si="4"/>
        <v>56.266227597998849</v>
      </c>
      <c r="L16" s="125">
        <v>3.8895833333333334E-3</v>
      </c>
      <c r="M16" s="32">
        <f t="shared" si="5"/>
        <v>53.264298042016314</v>
      </c>
      <c r="N16" s="128">
        <v>14</v>
      </c>
      <c r="O16" s="32">
        <f t="shared" si="6"/>
        <v>48.275862068965516</v>
      </c>
      <c r="P16" s="120">
        <v>4.6608796296296302E-4</v>
      </c>
      <c r="Q16" s="32">
        <f t="shared" si="7"/>
        <v>41.445244598957039</v>
      </c>
      <c r="R16" s="120">
        <v>2.5537037037037034E-3</v>
      </c>
      <c r="S16" s="32">
        <f t="shared" si="8"/>
        <v>39.965554749818708</v>
      </c>
      <c r="T16" s="120">
        <v>1.1103009259259258E-3</v>
      </c>
      <c r="U16" s="32">
        <f t="shared" si="9"/>
        <v>39.299489210882946</v>
      </c>
      <c r="V16" s="133">
        <v>9.6527777777777776E-5</v>
      </c>
      <c r="W16" s="32">
        <f t="shared" si="10"/>
        <v>66.906474820143885</v>
      </c>
      <c r="X16" s="120">
        <v>6.2789351851851851E-4</v>
      </c>
      <c r="Y16" s="32">
        <f t="shared" si="20"/>
        <v>100</v>
      </c>
      <c r="Z16" s="128">
        <v>16</v>
      </c>
      <c r="AA16" s="32">
        <f t="shared" si="11"/>
        <v>47.058823529411761</v>
      </c>
      <c r="AB16" s="120">
        <v>6.4594907407407407E-4</v>
      </c>
      <c r="AC16" s="32">
        <f t="shared" si="12"/>
        <v>65.25712237950188</v>
      </c>
      <c r="AD16" s="120">
        <v>2.460648148148148E-3</v>
      </c>
      <c r="AE16" s="32">
        <f t="shared" si="13"/>
        <v>22.511759172154282</v>
      </c>
      <c r="AF16" s="125">
        <v>5.9236111111111113E-3</v>
      </c>
      <c r="AG16" s="32">
        <f t="shared" si="14"/>
        <v>38.862837045720987</v>
      </c>
      <c r="AH16" s="125">
        <v>2.685185185185185E-3</v>
      </c>
      <c r="AI16" s="32">
        <f t="shared" si="15"/>
        <v>47.844827586206904</v>
      </c>
      <c r="AJ16" s="125">
        <v>1.5902777777777779E-3</v>
      </c>
      <c r="AK16" s="32">
        <f t="shared" si="16"/>
        <v>36.302765647743819</v>
      </c>
      <c r="AL16" s="125">
        <v>5.1327546296296303E-3</v>
      </c>
      <c r="AM16" s="32">
        <f t="shared" si="17"/>
        <v>55.791823573184196</v>
      </c>
      <c r="AN16" s="33"/>
      <c r="AO16" s="34" t="str">
        <f t="shared" si="19"/>
        <v>Penn State M1</v>
      </c>
      <c r="AP16" s="35">
        <f t="shared" si="21"/>
        <v>1020.337913224929</v>
      </c>
      <c r="AQ16" s="36">
        <f>RANK(AP16,AP3:AP21,0)</f>
        <v>15</v>
      </c>
      <c r="AR16" s="37"/>
      <c r="AS16" s="37"/>
    </row>
    <row r="17" spans="1:256" s="33" customFormat="1" ht="12" customHeight="1" x14ac:dyDescent="0.2">
      <c r="A17" s="137" t="s">
        <v>46</v>
      </c>
      <c r="B17" s="122">
        <v>4.2557870370370362E-3</v>
      </c>
      <c r="C17" s="45">
        <f t="shared" si="0"/>
        <v>73.263530051672561</v>
      </c>
      <c r="D17" s="122">
        <v>3.5648148148148154E-3</v>
      </c>
      <c r="E17" s="45">
        <f t="shared" si="1"/>
        <v>71.886363636363626</v>
      </c>
      <c r="F17" s="122">
        <v>5.170138888888889E-3</v>
      </c>
      <c r="G17" s="45">
        <f t="shared" si="2"/>
        <v>74.703380344750386</v>
      </c>
      <c r="H17" s="122">
        <v>3.102662037037037E-3</v>
      </c>
      <c r="I17" s="45">
        <f t="shared" si="3"/>
        <v>69.821315328085944</v>
      </c>
      <c r="J17" s="122">
        <v>2.3214120370370368E-3</v>
      </c>
      <c r="K17" s="45">
        <f t="shared" si="4"/>
        <v>44.298748566585232</v>
      </c>
      <c r="L17" s="123">
        <v>4.1666666666666666E-3</v>
      </c>
      <c r="M17" s="45">
        <f t="shared" si="5"/>
        <v>49.722222222222221</v>
      </c>
      <c r="N17" s="130">
        <v>12</v>
      </c>
      <c r="O17" s="45">
        <f t="shared" si="6"/>
        <v>41.379310344827587</v>
      </c>
      <c r="P17" s="122">
        <v>4.6828703703703702E-4</v>
      </c>
      <c r="Q17" s="45">
        <f t="shared" si="7"/>
        <v>41.250617894216511</v>
      </c>
      <c r="R17" s="122">
        <v>1.5710648148148148E-3</v>
      </c>
      <c r="S17" s="45">
        <f t="shared" si="8"/>
        <v>64.962428171504342</v>
      </c>
      <c r="T17" s="122">
        <v>5.7048611111111113E-4</v>
      </c>
      <c r="U17" s="45">
        <f t="shared" si="9"/>
        <v>76.486102657739906</v>
      </c>
      <c r="V17" s="135">
        <v>9.9074074074074071E-5</v>
      </c>
      <c r="W17" s="45">
        <f t="shared" si="10"/>
        <v>65.186915887850475</v>
      </c>
      <c r="X17" s="122">
        <v>7.5208333333333334E-4</v>
      </c>
      <c r="Y17" s="45">
        <f t="shared" si="20"/>
        <v>83.4872268390274</v>
      </c>
      <c r="Z17" s="130">
        <v>24</v>
      </c>
      <c r="AA17" s="45">
        <f t="shared" si="11"/>
        <v>70.588235294117652</v>
      </c>
      <c r="AB17" s="122">
        <v>6.3472222222222218E-4</v>
      </c>
      <c r="AC17" s="45">
        <f t="shared" si="12"/>
        <v>66.411378555798692</v>
      </c>
      <c r="AD17" s="122">
        <v>7.8125000000000004E-4</v>
      </c>
      <c r="AE17" s="45">
        <f t="shared" si="13"/>
        <v>70.903703703703698</v>
      </c>
      <c r="AF17" s="123">
        <v>2.9537037037037032E-3</v>
      </c>
      <c r="AG17" s="45">
        <f t="shared" si="14"/>
        <v>77.938871473354254</v>
      </c>
      <c r="AH17" s="123">
        <v>2.0023148148148148E-3</v>
      </c>
      <c r="AI17" s="45">
        <f t="shared" si="15"/>
        <v>64.161849710982651</v>
      </c>
      <c r="AJ17" s="123">
        <v>1.1849537037037037E-3</v>
      </c>
      <c r="AK17" s="45">
        <f t="shared" si="16"/>
        <v>48.720453213518269</v>
      </c>
      <c r="AL17" s="123">
        <v>3.6850694444444444E-3</v>
      </c>
      <c r="AM17" s="45">
        <f t="shared" si="17"/>
        <v>77.70972706429221</v>
      </c>
      <c r="AO17" s="27" t="str">
        <f t="shared" si="19"/>
        <v>UMO M1</v>
      </c>
      <c r="AP17" s="47">
        <f t="shared" si="21"/>
        <v>1232.8823809606135</v>
      </c>
      <c r="AQ17" s="48">
        <f>RANK(AP17,AP3:AP21,0)</f>
        <v>9</v>
      </c>
      <c r="AR17" s="49"/>
      <c r="AS17" s="49"/>
    </row>
    <row r="18" spans="1:256" s="38" customFormat="1" ht="12" customHeight="1" x14ac:dyDescent="0.2">
      <c r="A18" s="138" t="s">
        <v>65</v>
      </c>
      <c r="B18" s="120">
        <v>5.0861111111111116E-3</v>
      </c>
      <c r="C18" s="32">
        <f t="shared" si="0"/>
        <v>61.30302202803567</v>
      </c>
      <c r="D18" s="120">
        <v>4.0162037037037033E-3</v>
      </c>
      <c r="E18" s="32">
        <f t="shared" si="1"/>
        <v>63.80691642651297</v>
      </c>
      <c r="F18" s="120">
        <v>6.3425925925925915E-3</v>
      </c>
      <c r="G18" s="32">
        <f t="shared" si="2"/>
        <v>60.894160583941613</v>
      </c>
      <c r="H18" s="120">
        <v>2.2951388888888891E-3</v>
      </c>
      <c r="I18" s="32">
        <f t="shared" si="3"/>
        <v>94.387291981845664</v>
      </c>
      <c r="J18" s="120">
        <v>3.7918981481481484E-3</v>
      </c>
      <c r="K18" s="32">
        <f t="shared" si="4"/>
        <v>27.11983395397106</v>
      </c>
      <c r="L18" s="125">
        <v>5.6666666666666671E-3</v>
      </c>
      <c r="M18" s="32">
        <f t="shared" si="5"/>
        <v>36.560457516339866</v>
      </c>
      <c r="N18" s="128">
        <v>17</v>
      </c>
      <c r="O18" s="32">
        <f t="shared" si="6"/>
        <v>58.620689655172406</v>
      </c>
      <c r="P18" s="120">
        <v>4.4699074074074069E-4</v>
      </c>
      <c r="Q18" s="32">
        <f t="shared" si="7"/>
        <v>43.215950284826519</v>
      </c>
      <c r="R18" s="120">
        <v>3.4523148148148147E-3</v>
      </c>
      <c r="S18" s="32">
        <f t="shared" si="8"/>
        <v>29.562826874078045</v>
      </c>
      <c r="T18" s="120">
        <v>2.3350694444444443E-3</v>
      </c>
      <c r="U18" s="32">
        <f t="shared" si="9"/>
        <v>18.68649318463445</v>
      </c>
      <c r="V18" s="133">
        <v>1.2766203703703702E-4</v>
      </c>
      <c r="W18" s="32">
        <f t="shared" si="10"/>
        <v>50.589301903898466</v>
      </c>
      <c r="X18" s="120">
        <v>1.3101851851851853E-3</v>
      </c>
      <c r="Y18" s="32">
        <f t="shared" si="20"/>
        <v>47.924028268551233</v>
      </c>
      <c r="Z18" s="128">
        <v>16</v>
      </c>
      <c r="AA18" s="32">
        <f t="shared" si="11"/>
        <v>47.058823529411761</v>
      </c>
      <c r="AB18" s="120">
        <v>1.0864583333333334E-3</v>
      </c>
      <c r="AC18" s="32">
        <f t="shared" si="12"/>
        <v>38.798338127197184</v>
      </c>
      <c r="AD18" s="120">
        <v>1.5302083333333333E-3</v>
      </c>
      <c r="AE18" s="32">
        <f t="shared" si="13"/>
        <v>36.199984872551241</v>
      </c>
      <c r="AF18" s="125">
        <v>2.8206018518518519E-3</v>
      </c>
      <c r="AG18" s="32">
        <f t="shared" si="14"/>
        <v>81.616741895773487</v>
      </c>
      <c r="AH18" s="125">
        <v>4.340277777777778E-3</v>
      </c>
      <c r="AI18" s="32">
        <f t="shared" si="15"/>
        <v>29.599999999999998</v>
      </c>
      <c r="AJ18" s="125">
        <v>1.6560185185185185E-3</v>
      </c>
      <c r="AK18" s="32">
        <f t="shared" si="16"/>
        <v>34.86161587922841</v>
      </c>
      <c r="AL18" s="125">
        <v>5.2638888888888883E-3</v>
      </c>
      <c r="AM18" s="32">
        <f t="shared" si="17"/>
        <v>54.401934916446791</v>
      </c>
      <c r="AN18" s="33"/>
      <c r="AO18" s="34" t="str">
        <f t="shared" si="19"/>
        <v>UMO J&amp;J (W)</v>
      </c>
      <c r="AP18" s="35">
        <f t="shared" si="21"/>
        <v>915.20841188241684</v>
      </c>
      <c r="AQ18" s="36">
        <f>RANK(AP18,AP3:AP21,0)</f>
        <v>17</v>
      </c>
      <c r="AR18" s="37" t="s">
        <v>66</v>
      </c>
      <c r="AS18" s="37"/>
    </row>
    <row r="19" spans="1:256" s="33" customFormat="1" ht="12" customHeight="1" x14ac:dyDescent="0.2">
      <c r="A19" s="161" t="s">
        <v>29</v>
      </c>
      <c r="B19" s="122">
        <v>6.1907407407407406E-3</v>
      </c>
      <c r="C19" s="45">
        <f t="shared" si="0"/>
        <v>50.364567753514812</v>
      </c>
      <c r="D19" s="122">
        <v>3.7962962962962963E-3</v>
      </c>
      <c r="E19" s="45">
        <f t="shared" si="1"/>
        <v>67.503048780487802</v>
      </c>
      <c r="F19" s="122">
        <v>4.8333333333333336E-3</v>
      </c>
      <c r="G19" s="45">
        <f t="shared" si="2"/>
        <v>79.909003831417607</v>
      </c>
      <c r="H19" s="122">
        <v>3.2754629629629631E-3</v>
      </c>
      <c r="I19" s="45">
        <f t="shared" si="3"/>
        <v>66.137809187279146</v>
      </c>
      <c r="J19" s="122">
        <v>1.8236111111111109E-3</v>
      </c>
      <c r="K19" s="45">
        <f t="shared" si="4"/>
        <v>56.391216044681393</v>
      </c>
      <c r="L19" s="123">
        <v>4.3981481481481484E-3</v>
      </c>
      <c r="M19" s="45">
        <f t="shared" si="5"/>
        <v>47.105263157894733</v>
      </c>
      <c r="N19" s="130">
        <v>0</v>
      </c>
      <c r="O19" s="45">
        <f t="shared" si="6"/>
        <v>0</v>
      </c>
      <c r="P19" s="122">
        <v>2.4085648148148146E-4</v>
      </c>
      <c r="Q19" s="45">
        <f t="shared" si="7"/>
        <v>80.201826045170606</v>
      </c>
      <c r="R19" s="122">
        <v>1.7918981481481481E-3</v>
      </c>
      <c r="S19" s="45">
        <f t="shared" si="8"/>
        <v>56.956465572923385</v>
      </c>
      <c r="T19" s="122">
        <v>5.0925925925925921E-4</v>
      </c>
      <c r="U19" s="45">
        <f t="shared" si="9"/>
        <v>85.681818181818187</v>
      </c>
      <c r="V19" s="135">
        <v>1.4571759259259261E-4</v>
      </c>
      <c r="W19" s="45">
        <f t="shared" si="10"/>
        <v>44.320889594916594</v>
      </c>
      <c r="X19" s="122">
        <v>7.5648148148148135E-4</v>
      </c>
      <c r="Y19" s="45">
        <f t="shared" si="20"/>
        <v>83.001835985312127</v>
      </c>
      <c r="Z19" s="130">
        <v>28</v>
      </c>
      <c r="AA19" s="45">
        <f t="shared" si="11"/>
        <v>82.35294117647058</v>
      </c>
      <c r="AB19" s="122">
        <v>6.087962962962963E-4</v>
      </c>
      <c r="AC19" s="45">
        <f t="shared" si="12"/>
        <v>69.239543726235738</v>
      </c>
      <c r="AD19" s="122">
        <v>6.5173611111111118E-4</v>
      </c>
      <c r="AE19" s="45">
        <f t="shared" si="13"/>
        <v>84.993784407742851</v>
      </c>
      <c r="AF19" s="123">
        <v>4.1930555555555558E-3</v>
      </c>
      <c r="AG19" s="45">
        <f t="shared" si="14"/>
        <v>54.902285525008288</v>
      </c>
      <c r="AH19" s="123">
        <v>1.5509259259259261E-3</v>
      </c>
      <c r="AI19" s="45">
        <f t="shared" si="15"/>
        <v>82.835820895522389</v>
      </c>
      <c r="AJ19" s="123">
        <v>1.4469907407407409E-3</v>
      </c>
      <c r="AK19" s="45">
        <f t="shared" si="16"/>
        <v>39.897616381378981</v>
      </c>
      <c r="AL19" s="123">
        <v>6.2944444444444437E-3</v>
      </c>
      <c r="AM19" s="45">
        <f t="shared" si="17"/>
        <v>45.49499852897911</v>
      </c>
      <c r="AO19" s="27" t="str">
        <f t="shared" si="19"/>
        <v>UNH M1</v>
      </c>
      <c r="AP19" s="47">
        <f t="shared" si="21"/>
        <v>1177.2907347767543</v>
      </c>
      <c r="AQ19" s="48">
        <f>RANK(AP19,AP3:AP21,0)</f>
        <v>11</v>
      </c>
      <c r="AR19" s="49"/>
      <c r="AS19" s="49"/>
    </row>
    <row r="20" spans="1:256" s="38" customFormat="1" ht="12" customHeight="1" x14ac:dyDescent="0.2">
      <c r="A20" s="138" t="s">
        <v>30</v>
      </c>
      <c r="B20" s="120">
        <v>5.9606481481481489E-3</v>
      </c>
      <c r="C20" s="32">
        <f t="shared" si="0"/>
        <v>52.308737864077656</v>
      </c>
      <c r="D20" s="120">
        <v>4.1319444444444442E-3</v>
      </c>
      <c r="E20" s="32">
        <f t="shared" si="1"/>
        <v>62.019607843137258</v>
      </c>
      <c r="F20" s="120">
        <v>7.1909722222222227E-3</v>
      </c>
      <c r="G20" s="32">
        <f t="shared" si="2"/>
        <v>53.709962980846605</v>
      </c>
      <c r="H20" s="120">
        <v>4.304513888888889E-3</v>
      </c>
      <c r="I20" s="32">
        <f t="shared" si="3"/>
        <v>50.326691941598767</v>
      </c>
      <c r="J20" s="120">
        <v>1.0283564814814814E-3</v>
      </c>
      <c r="K20" s="32">
        <f t="shared" si="4"/>
        <v>100</v>
      </c>
      <c r="L20" s="125">
        <v>3.7962962962962963E-3</v>
      </c>
      <c r="M20" s="32">
        <f t="shared" si="5"/>
        <v>54.573170731707322</v>
      </c>
      <c r="N20" s="128">
        <v>11</v>
      </c>
      <c r="O20" s="32">
        <f t="shared" si="6"/>
        <v>37.931034482758619</v>
      </c>
      <c r="P20" s="120">
        <v>2.0983796296296297E-4</v>
      </c>
      <c r="Q20" s="32">
        <f t="shared" si="7"/>
        <v>92.0573634859349</v>
      </c>
      <c r="R20" s="120">
        <v>2.5111111111111111E-3</v>
      </c>
      <c r="S20" s="32">
        <f t="shared" si="8"/>
        <v>40.643436578171091</v>
      </c>
      <c r="T20" s="120">
        <v>6.5648148148148152E-4</v>
      </c>
      <c r="U20" s="32">
        <f t="shared" si="9"/>
        <v>66.466854724964747</v>
      </c>
      <c r="V20" s="133">
        <v>1.1874999999999999E-4</v>
      </c>
      <c r="W20" s="32">
        <f t="shared" si="10"/>
        <v>54.385964912280713</v>
      </c>
      <c r="X20" s="120">
        <v>9.6273148148148151E-4</v>
      </c>
      <c r="Y20" s="32">
        <f t="shared" si="20"/>
        <v>65.220004808848273</v>
      </c>
      <c r="Z20" s="128">
        <v>26</v>
      </c>
      <c r="AA20" s="32">
        <f t="shared" si="11"/>
        <v>76.470588235294116</v>
      </c>
      <c r="AB20" s="120">
        <v>1.0788194444444445E-3</v>
      </c>
      <c r="AC20" s="32">
        <f t="shared" si="12"/>
        <v>39.073060830383007</v>
      </c>
      <c r="AD20" s="120">
        <v>1.7952546296296299E-3</v>
      </c>
      <c r="AE20" s="32">
        <f t="shared" si="13"/>
        <v>30.8555218876926</v>
      </c>
      <c r="AF20" s="125">
        <v>4.4378472222222224E-3</v>
      </c>
      <c r="AG20" s="32">
        <f t="shared" si="14"/>
        <v>51.87387528362413</v>
      </c>
      <c r="AH20" s="125">
        <v>1.9444444444444442E-3</v>
      </c>
      <c r="AI20" s="32">
        <f t="shared" si="15"/>
        <v>66.071428571428584</v>
      </c>
      <c r="AJ20" s="125">
        <v>1.3396990740740741E-3</v>
      </c>
      <c r="AK20" s="32">
        <f t="shared" si="16"/>
        <v>43.092872570194388</v>
      </c>
      <c r="AL20" s="125">
        <v>4.1872685185185181E-3</v>
      </c>
      <c r="AM20" s="32">
        <f t="shared" si="17"/>
        <v>68.389629056332581</v>
      </c>
      <c r="AN20" s="33"/>
      <c r="AO20" s="34" t="str">
        <f t="shared" si="19"/>
        <v>Unity M1</v>
      </c>
      <c r="AP20" s="35">
        <f t="shared" si="21"/>
        <v>1105.469806789275</v>
      </c>
      <c r="AQ20" s="36">
        <f>RANK(AP20,AP3:AP21,0)</f>
        <v>12</v>
      </c>
      <c r="AR20" s="37"/>
      <c r="AS20" s="37"/>
    </row>
    <row r="21" spans="1:256" s="33" customFormat="1" ht="12" customHeight="1" x14ac:dyDescent="0.2">
      <c r="A21" s="161" t="s">
        <v>58</v>
      </c>
      <c r="B21" s="122">
        <v>3.8078703703703707E-3</v>
      </c>
      <c r="C21" s="45">
        <f t="shared" si="0"/>
        <v>81.881458966565333</v>
      </c>
      <c r="D21" s="122">
        <v>4.0859953703703709E-3</v>
      </c>
      <c r="E21" s="45">
        <f t="shared" si="1"/>
        <v>62.71704954253179</v>
      </c>
      <c r="F21" s="122">
        <v>5.402777777777778E-3</v>
      </c>
      <c r="G21" s="45">
        <f t="shared" si="2"/>
        <v>71.4867180805484</v>
      </c>
      <c r="H21" s="122">
        <v>3.8883101851851856E-3</v>
      </c>
      <c r="I21" s="45">
        <f t="shared" si="3"/>
        <v>55.713647864265504</v>
      </c>
      <c r="J21" s="122">
        <v>1.3890046296296298E-3</v>
      </c>
      <c r="K21" s="45">
        <f t="shared" si="4"/>
        <v>74.035497041913175</v>
      </c>
      <c r="L21" s="123">
        <v>3.1944444444444442E-3</v>
      </c>
      <c r="M21" s="45">
        <f t="shared" si="5"/>
        <v>64.855072463768124</v>
      </c>
      <c r="N21" s="130">
        <v>15</v>
      </c>
      <c r="O21" s="45">
        <f t="shared" si="6"/>
        <v>51.724137931034484</v>
      </c>
      <c r="P21" s="122">
        <v>6.7673611111111114E-4</v>
      </c>
      <c r="Q21" s="45">
        <f t="shared" si="7"/>
        <v>28.544552762100224</v>
      </c>
      <c r="R21" s="122">
        <v>1.8019675925925926E-3</v>
      </c>
      <c r="S21" s="45">
        <f t="shared" si="8"/>
        <v>56.638191277538695</v>
      </c>
      <c r="T21" s="122">
        <v>1.1672453703703704E-3</v>
      </c>
      <c r="U21" s="45">
        <f t="shared" si="9"/>
        <v>37.382250867625189</v>
      </c>
      <c r="V21" s="135">
        <v>1.1967592592592592E-4</v>
      </c>
      <c r="W21" s="45">
        <f t="shared" si="10"/>
        <v>53.965183752417801</v>
      </c>
      <c r="X21" s="122">
        <v>1.085300925925926E-3</v>
      </c>
      <c r="Y21" s="45">
        <f t="shared" si="20"/>
        <v>57.854324410792358</v>
      </c>
      <c r="Z21" s="130">
        <v>34</v>
      </c>
      <c r="AA21" s="45">
        <f t="shared" si="11"/>
        <v>100</v>
      </c>
      <c r="AB21" s="122">
        <v>9.6840277777777777E-4</v>
      </c>
      <c r="AC21" s="45">
        <f t="shared" si="12"/>
        <v>43.528146288992467</v>
      </c>
      <c r="AD21" s="122">
        <v>1.4930555555555556E-3</v>
      </c>
      <c r="AE21" s="45">
        <f t="shared" si="13"/>
        <v>37.100775193798448</v>
      </c>
      <c r="AF21" s="123">
        <v>5.5324074074074069E-3</v>
      </c>
      <c r="AG21" s="45">
        <f t="shared" si="14"/>
        <v>41.610878661087874</v>
      </c>
      <c r="AH21" s="123">
        <v>3.2638888888888891E-3</v>
      </c>
      <c r="AI21" s="45">
        <f t="shared" si="15"/>
        <v>39.361702127659576</v>
      </c>
      <c r="AJ21" s="123">
        <v>1.7422453703703706E-3</v>
      </c>
      <c r="AK21" s="45">
        <f t="shared" si="16"/>
        <v>33.136251909918293</v>
      </c>
      <c r="AL21" s="123">
        <v>3.1853009259259252E-3</v>
      </c>
      <c r="AM21" s="45">
        <f t="shared" si="17"/>
        <v>89.902256458704272</v>
      </c>
      <c r="AO21" s="27" t="str">
        <f t="shared" si="19"/>
        <v>UVM M1</v>
      </c>
      <c r="AP21" s="47">
        <f t="shared" si="21"/>
        <v>1081.4380956012619</v>
      </c>
      <c r="AQ21" s="48">
        <f>RANK(AP21,AP3:AP21,0)</f>
        <v>13</v>
      </c>
      <c r="AR21" s="49"/>
      <c r="AS21" s="49"/>
    </row>
    <row r="22" spans="1:256" s="38" customFormat="1" ht="12" customHeight="1" x14ac:dyDescent="0.15">
      <c r="A22" s="160"/>
      <c r="B22" s="120"/>
      <c r="C22" s="32" t="str">
        <f t="shared" si="0"/>
        <v/>
      </c>
      <c r="D22" s="120"/>
      <c r="E22" s="32" t="str">
        <f t="shared" si="1"/>
        <v/>
      </c>
      <c r="F22" s="120"/>
      <c r="G22" s="32" t="str">
        <f t="shared" si="2"/>
        <v/>
      </c>
      <c r="H22" s="120"/>
      <c r="I22" s="32" t="str">
        <f t="shared" si="3"/>
        <v/>
      </c>
      <c r="J22" s="120"/>
      <c r="K22" s="32" t="str">
        <f t="shared" si="4"/>
        <v/>
      </c>
      <c r="L22" s="125"/>
      <c r="M22" s="32" t="str">
        <f t="shared" si="5"/>
        <v/>
      </c>
      <c r="N22" s="128"/>
      <c r="O22" s="32" t="str">
        <f t="shared" si="6"/>
        <v/>
      </c>
      <c r="P22" s="120"/>
      <c r="Q22" s="32" t="str">
        <f t="shared" si="7"/>
        <v/>
      </c>
      <c r="R22" s="120"/>
      <c r="S22" s="32" t="str">
        <f t="shared" si="8"/>
        <v/>
      </c>
      <c r="T22" s="120"/>
      <c r="U22" s="32" t="str">
        <f t="shared" si="9"/>
        <v/>
      </c>
      <c r="V22" s="133"/>
      <c r="W22" s="32" t="str">
        <f t="shared" si="10"/>
        <v/>
      </c>
      <c r="X22" s="120"/>
      <c r="Y22" s="32" t="str">
        <f t="shared" si="20"/>
        <v/>
      </c>
      <c r="Z22" s="128"/>
      <c r="AA22" s="32" t="str">
        <f t="shared" si="11"/>
        <v/>
      </c>
      <c r="AB22" s="120"/>
      <c r="AC22" s="32" t="str">
        <f t="shared" si="12"/>
        <v/>
      </c>
      <c r="AD22" s="120"/>
      <c r="AE22" s="32" t="str">
        <f t="shared" si="13"/>
        <v/>
      </c>
      <c r="AF22" s="125"/>
      <c r="AG22" s="32" t="str">
        <f t="shared" si="14"/>
        <v/>
      </c>
      <c r="AH22" s="125"/>
      <c r="AI22" s="32" t="str">
        <f t="shared" si="15"/>
        <v/>
      </c>
      <c r="AJ22" s="125"/>
      <c r="AK22" s="32" t="str">
        <f t="shared" si="16"/>
        <v/>
      </c>
      <c r="AL22" s="125"/>
      <c r="AM22" s="32" t="str">
        <f t="shared" si="17"/>
        <v/>
      </c>
      <c r="AN22" s="33"/>
      <c r="AO22" s="34"/>
      <c r="AP22" s="35"/>
      <c r="AQ22" s="36"/>
      <c r="AR22" s="37"/>
      <c r="AS22" s="37"/>
    </row>
    <row r="23" spans="1:256" s="56" customFormat="1" ht="12" customHeight="1" x14ac:dyDescent="0.15">
      <c r="A23" s="23" t="s">
        <v>31</v>
      </c>
      <c r="B23" s="141">
        <v>3.621759259259259E-3</v>
      </c>
      <c r="C23" s="51">
        <f t="shared" si="0"/>
        <v>86.089096254633773</v>
      </c>
      <c r="D23" s="141">
        <v>3.2291666666666666E-3</v>
      </c>
      <c r="E23" s="51">
        <f t="shared" si="1"/>
        <v>79.358422939068092</v>
      </c>
      <c r="F23" s="141">
        <v>4.2118055555555563E-3</v>
      </c>
      <c r="G23" s="51">
        <f t="shared" si="2"/>
        <v>91.701016762846919</v>
      </c>
      <c r="H23" s="141">
        <v>4.9679398148148148E-3</v>
      </c>
      <c r="I23" s="51">
        <f t="shared" si="3"/>
        <v>43.605992125433914</v>
      </c>
      <c r="J23" s="141">
        <v>2.7638888888888886E-3</v>
      </c>
      <c r="K23" s="51">
        <f t="shared" si="4"/>
        <v>37.206867671691796</v>
      </c>
      <c r="L23" s="140">
        <v>6.5277777777777782E-3</v>
      </c>
      <c r="M23" s="51">
        <f t="shared" si="5"/>
        <v>31.73758865248227</v>
      </c>
      <c r="N23" s="142">
        <v>12</v>
      </c>
      <c r="O23" s="51">
        <f t="shared" si="6"/>
        <v>41.379310344827587</v>
      </c>
      <c r="P23" s="141">
        <v>3.3506944444444442E-4</v>
      </c>
      <c r="Q23" s="51">
        <f t="shared" si="7"/>
        <v>57.651122625215891</v>
      </c>
      <c r="R23" s="141">
        <v>9.1759259259259268E-4</v>
      </c>
      <c r="S23" s="51">
        <f t="shared" si="8"/>
        <v>111.22603430877899</v>
      </c>
      <c r="T23" s="141">
        <v>5.0254629629629629E-4</v>
      </c>
      <c r="U23" s="51">
        <f t="shared" si="9"/>
        <v>86.826347305389234</v>
      </c>
      <c r="V23" s="143">
        <v>1.2835648148148149E-4</v>
      </c>
      <c r="W23" s="51">
        <f t="shared" si="10"/>
        <v>50.315599639314698</v>
      </c>
      <c r="X23" s="141">
        <v>6.5717592592592596E-4</v>
      </c>
      <c r="Y23" s="51">
        <f t="shared" si="20"/>
        <v>95.544205706234592</v>
      </c>
      <c r="Z23" s="142">
        <v>42</v>
      </c>
      <c r="AA23" s="51">
        <f t="shared" si="11"/>
        <v>123.52941176470588</v>
      </c>
      <c r="AB23" s="141">
        <v>1.0118055555555555E-3</v>
      </c>
      <c r="AC23" s="51">
        <f t="shared" si="12"/>
        <v>41.66094715168154</v>
      </c>
      <c r="AD23" s="141">
        <v>4.1605324074074071E-3</v>
      </c>
      <c r="AE23" s="51">
        <f t="shared" si="13"/>
        <v>13.314045678359809</v>
      </c>
      <c r="AF23" s="140">
        <v>2.0538194444444445E-3</v>
      </c>
      <c r="AG23" s="51">
        <f t="shared" si="14"/>
        <v>112.08791208791209</v>
      </c>
      <c r="AH23" s="140">
        <v>3.645833333333333E-3</v>
      </c>
      <c r="AI23" s="51">
        <f t="shared" si="15"/>
        <v>35.238095238095241</v>
      </c>
      <c r="AJ23" s="140">
        <v>1.3947916666666668E-3</v>
      </c>
      <c r="AK23" s="51">
        <f t="shared" si="16"/>
        <v>41.390755953862751</v>
      </c>
      <c r="AL23" s="140">
        <v>3.4822916666666665E-3</v>
      </c>
      <c r="AM23" s="51">
        <f t="shared" si="17"/>
        <v>82.234852261774179</v>
      </c>
      <c r="AN23" s="33"/>
      <c r="AO23" s="52" t="str">
        <f>A23</f>
        <v>Colby LM</v>
      </c>
      <c r="AP23" s="53">
        <f>SUM(C23,E23,G23,I23,K23,M23,O23,Q23,S23,U23,W23)+SUM(Y23,AA23,AC23,AE23,AG23,AI23,AK23,AM23)</f>
        <v>1262.0976244723092</v>
      </c>
      <c r="AQ23" s="54">
        <f>RANK(AP23,AP23:AP26,0)</f>
        <v>1</v>
      </c>
      <c r="AR23" s="55"/>
      <c r="AS23" s="55"/>
    </row>
    <row r="24" spans="1:256" s="57" customFormat="1" ht="12" customHeight="1" x14ac:dyDescent="0.15">
      <c r="A24" s="31" t="s">
        <v>32</v>
      </c>
      <c r="B24" s="120">
        <v>2.767824074074074E-3</v>
      </c>
      <c r="C24" s="32">
        <f t="shared" si="0"/>
        <v>112.64949402023919</v>
      </c>
      <c r="D24" s="120">
        <v>2.4537037037037036E-3</v>
      </c>
      <c r="E24" s="32">
        <f t="shared" si="1"/>
        <v>104.43867924528303</v>
      </c>
      <c r="F24" s="120">
        <v>4.6643518518518518E-3</v>
      </c>
      <c r="G24" s="32">
        <f t="shared" si="2"/>
        <v>82.803970223325067</v>
      </c>
      <c r="H24" s="120">
        <v>5.1334490740740741E-3</v>
      </c>
      <c r="I24" s="32">
        <f t="shared" si="3"/>
        <v>42.200076657723265</v>
      </c>
      <c r="J24" s="120">
        <v>2.9276620370370372E-3</v>
      </c>
      <c r="K24" s="32">
        <f t="shared" si="4"/>
        <v>35.12551887724846</v>
      </c>
      <c r="L24" s="125">
        <v>4.2013888888888891E-3</v>
      </c>
      <c r="M24" s="32">
        <f t="shared" si="5"/>
        <v>49.311294765840216</v>
      </c>
      <c r="N24" s="128">
        <v>10</v>
      </c>
      <c r="O24" s="32">
        <f t="shared" si="6"/>
        <v>34.482758620689658</v>
      </c>
      <c r="P24" s="120">
        <v>5.7222222222222212E-4</v>
      </c>
      <c r="Q24" s="32">
        <f t="shared" si="7"/>
        <v>33.75809061488674</v>
      </c>
      <c r="R24" s="120">
        <v>5.9861111111111107E-4</v>
      </c>
      <c r="S24" s="32">
        <f t="shared" si="8"/>
        <v>170.49497293116781</v>
      </c>
      <c r="T24" s="120">
        <v>4.8206018518518514E-4</v>
      </c>
      <c r="U24" s="32">
        <f t="shared" si="9"/>
        <v>90.516206482593049</v>
      </c>
      <c r="V24" s="133">
        <v>1.7685185185185184E-4</v>
      </c>
      <c r="W24" s="32">
        <f t="shared" si="10"/>
        <v>36.518324607329852</v>
      </c>
      <c r="X24" s="120">
        <v>9.7233796296296304E-4</v>
      </c>
      <c r="Y24" s="32">
        <f t="shared" si="20"/>
        <v>64.575645756457561</v>
      </c>
      <c r="Z24" s="128">
        <v>18</v>
      </c>
      <c r="AA24" s="32">
        <f t="shared" si="11"/>
        <v>52.941176470588239</v>
      </c>
      <c r="AB24" s="120">
        <v>8.4895833333333318E-4</v>
      </c>
      <c r="AC24" s="32">
        <f t="shared" si="12"/>
        <v>49.652351738241322</v>
      </c>
      <c r="AD24" s="120">
        <v>1.829513888888889E-3</v>
      </c>
      <c r="AE24" s="32">
        <f t="shared" si="13"/>
        <v>30.277725058518378</v>
      </c>
      <c r="AF24" s="125">
        <v>3.1828703703703702E-3</v>
      </c>
      <c r="AG24" s="32">
        <f t="shared" si="14"/>
        <v>72.327272727272742</v>
      </c>
      <c r="AH24" s="125">
        <v>1.8634259259259261E-3</v>
      </c>
      <c r="AI24" s="32">
        <f t="shared" si="15"/>
        <v>68.944099378881987</v>
      </c>
      <c r="AJ24" s="125">
        <v>1.1434027777777777E-3</v>
      </c>
      <c r="AK24" s="32">
        <f t="shared" si="16"/>
        <v>50.490940378580838</v>
      </c>
      <c r="AL24" s="125">
        <v>4.0178240740740738E-3</v>
      </c>
      <c r="AM24" s="32">
        <f t="shared" si="17"/>
        <v>71.273837644754281</v>
      </c>
      <c r="AN24" s="33"/>
      <c r="AO24" s="34" t="str">
        <f>A24</f>
        <v>Dartmouth LM</v>
      </c>
      <c r="AP24" s="35">
        <f>SUM(C24,E24,G24,I24,K24,M24,O24,Q24,S24,U24,W24)+SUM(Y24,AA24,AC24,AE24,AG24,AI24,AK24,AM24)</f>
        <v>1252.7824361996218</v>
      </c>
      <c r="AQ24" s="36">
        <f>RANK(AP24,AP23:AP26,0)</f>
        <v>2</v>
      </c>
      <c r="AR24" s="37"/>
      <c r="AS24" s="37"/>
      <c r="AT24" s="38"/>
      <c r="AU24" s="38"/>
      <c r="AV24" s="38"/>
      <c r="AW24" s="38"/>
      <c r="AX24" s="38"/>
    </row>
    <row r="25" spans="1:256" s="33" customFormat="1" ht="12" customHeight="1" x14ac:dyDescent="0.15">
      <c r="A25" s="39" t="s">
        <v>59</v>
      </c>
      <c r="B25" s="122">
        <v>3.6689814814814814E-3</v>
      </c>
      <c r="C25" s="45">
        <f t="shared" si="0"/>
        <v>84.981072555205046</v>
      </c>
      <c r="D25" s="122">
        <v>5.0045138888888891E-3</v>
      </c>
      <c r="E25" s="45">
        <f t="shared" si="1"/>
        <v>51.206087097296418</v>
      </c>
      <c r="F25" s="122">
        <v>4.7881944444444439E-3</v>
      </c>
      <c r="G25" s="45">
        <f t="shared" si="2"/>
        <v>80.662315687696406</v>
      </c>
      <c r="H25" s="122">
        <v>3.0913194444444447E-3</v>
      </c>
      <c r="I25" s="45">
        <f t="shared" si="3"/>
        <v>70.077501965629551</v>
      </c>
      <c r="J25" s="122">
        <v>3.3721064814814811E-3</v>
      </c>
      <c r="K25" s="45">
        <f t="shared" si="4"/>
        <v>30.495967049939939</v>
      </c>
      <c r="L25" s="123">
        <v>4.0341435185185176E-3</v>
      </c>
      <c r="M25" s="45">
        <f t="shared" si="5"/>
        <v>51.355616123942063</v>
      </c>
      <c r="N25" s="130">
        <v>13</v>
      </c>
      <c r="O25" s="45">
        <f t="shared" si="6"/>
        <v>44.827586206896555</v>
      </c>
      <c r="P25" s="122">
        <v>3.1979166666666663E-4</v>
      </c>
      <c r="Q25" s="45">
        <f t="shared" si="7"/>
        <v>60.405356496561716</v>
      </c>
      <c r="R25" s="122">
        <v>2.6243055555555555E-3</v>
      </c>
      <c r="S25" s="45">
        <f t="shared" si="8"/>
        <v>38.890359001499512</v>
      </c>
      <c r="T25" s="122">
        <v>8.59375E-4</v>
      </c>
      <c r="U25" s="45">
        <f t="shared" si="9"/>
        <v>50.774410774410775</v>
      </c>
      <c r="V25" s="135">
        <v>2.7013888888888888E-4</v>
      </c>
      <c r="W25" s="45">
        <f t="shared" si="10"/>
        <v>23.907455012853472</v>
      </c>
      <c r="X25" s="122">
        <v>1.0793981481481481E-3</v>
      </c>
      <c r="Y25" s="45">
        <f t="shared" si="20"/>
        <v>58.170705554364147</v>
      </c>
      <c r="Z25" s="130">
        <v>13</v>
      </c>
      <c r="AA25" s="45">
        <f t="shared" si="11"/>
        <v>38.235294117647058</v>
      </c>
      <c r="AB25" s="122">
        <v>9.1400462962962963E-4</v>
      </c>
      <c r="AC25" s="45">
        <f t="shared" si="12"/>
        <v>46.118779283272126</v>
      </c>
      <c r="AD25" s="122">
        <v>1.8866898148148148E-3</v>
      </c>
      <c r="AE25" s="45">
        <f t="shared" si="13"/>
        <v>29.360161953254405</v>
      </c>
      <c r="AF25" s="123">
        <v>4.9074074074074072E-3</v>
      </c>
      <c r="AG25" s="45">
        <f t="shared" si="14"/>
        <v>46.910377358490571</v>
      </c>
      <c r="AH25" s="123">
        <v>2.7777777777777779E-3</v>
      </c>
      <c r="AI25" s="45">
        <f t="shared" si="15"/>
        <v>46.25</v>
      </c>
      <c r="AJ25" s="123">
        <v>8.2395833333333334E-4</v>
      </c>
      <c r="AK25" s="45">
        <f t="shared" si="16"/>
        <v>70.066020508498397</v>
      </c>
      <c r="AL25" s="123">
        <v>3.4011574074074079E-3</v>
      </c>
      <c r="AM25" s="45">
        <f t="shared" si="17"/>
        <v>84.196556183216472</v>
      </c>
      <c r="AO25" s="46" t="str">
        <f>A25</f>
        <v>Paul Smiths LM</v>
      </c>
      <c r="AP25" s="47">
        <f>SUM(C25,E25,G25,I25,K25,M25,O25,Q25,S25,U25,W25)+SUM(Y25,AA25,AC25,AE25,AG25,AI25,AK25,AM25)</f>
        <v>1006.8916229306747</v>
      </c>
      <c r="AQ25" s="48">
        <f>RANK(AP25,AP23:AP26,0)</f>
        <v>3</v>
      </c>
      <c r="AR25" s="49"/>
      <c r="AS25" s="49"/>
    </row>
    <row r="26" spans="1:256" s="38" customFormat="1" ht="12" customHeight="1" thickBot="1" x14ac:dyDescent="0.2">
      <c r="A26" s="31"/>
      <c r="B26" s="120"/>
      <c r="C26" s="32" t="str">
        <f t="shared" si="0"/>
        <v/>
      </c>
      <c r="D26" s="120"/>
      <c r="E26" s="32" t="str">
        <f t="shared" si="1"/>
        <v/>
      </c>
      <c r="F26" s="120"/>
      <c r="G26" s="32" t="str">
        <f t="shared" si="2"/>
        <v/>
      </c>
      <c r="H26" s="120"/>
      <c r="I26" s="32" t="str">
        <f t="shared" si="3"/>
        <v/>
      </c>
      <c r="J26" s="120"/>
      <c r="K26" s="32" t="str">
        <f t="shared" si="4"/>
        <v/>
      </c>
      <c r="L26" s="125"/>
      <c r="M26" s="32" t="str">
        <f t="shared" si="5"/>
        <v/>
      </c>
      <c r="N26" s="128"/>
      <c r="O26" s="32" t="str">
        <f t="shared" si="6"/>
        <v/>
      </c>
      <c r="P26" s="120"/>
      <c r="Q26" s="32" t="str">
        <f t="shared" si="7"/>
        <v/>
      </c>
      <c r="R26" s="120"/>
      <c r="S26" s="32" t="str">
        <f t="shared" si="8"/>
        <v/>
      </c>
      <c r="T26" s="120"/>
      <c r="U26" s="32" t="str">
        <f t="shared" si="9"/>
        <v/>
      </c>
      <c r="V26" s="133"/>
      <c r="W26" s="32" t="str">
        <f t="shared" si="10"/>
        <v/>
      </c>
      <c r="X26" s="120"/>
      <c r="Y26" s="32" t="str">
        <f t="shared" si="20"/>
        <v/>
      </c>
      <c r="Z26" s="128"/>
      <c r="AA26" s="32" t="str">
        <f t="shared" si="11"/>
        <v/>
      </c>
      <c r="AB26" s="120"/>
      <c r="AC26" s="32" t="str">
        <f t="shared" si="12"/>
        <v/>
      </c>
      <c r="AD26" s="120"/>
      <c r="AE26" s="32" t="str">
        <f t="shared" si="13"/>
        <v/>
      </c>
      <c r="AF26" s="125"/>
      <c r="AG26" s="32" t="str">
        <f t="shared" si="14"/>
        <v/>
      </c>
      <c r="AH26" s="125"/>
      <c r="AI26" s="32" t="str">
        <f t="shared" si="15"/>
        <v/>
      </c>
      <c r="AJ26" s="125"/>
      <c r="AK26" s="32" t="str">
        <f t="shared" si="16"/>
        <v/>
      </c>
      <c r="AL26" s="125"/>
      <c r="AM26" s="32" t="str">
        <f t="shared" si="17"/>
        <v/>
      </c>
      <c r="AN26" s="33"/>
      <c r="AO26" s="58"/>
      <c r="AP26" s="59"/>
      <c r="AQ26" s="60"/>
      <c r="AR26" s="37"/>
      <c r="AS26" s="37"/>
    </row>
    <row r="27" spans="1:256" s="11" customFormat="1" ht="12" customHeight="1" thickTop="1" x14ac:dyDescent="0.15">
      <c r="A27" s="1" t="s">
        <v>33</v>
      </c>
      <c r="B27" s="4">
        <f>MIN(B3:B22)</f>
        <v>3.1179398148148147E-3</v>
      </c>
      <c r="C27" s="61"/>
      <c r="D27" s="4">
        <f>MIN(D3:D22)</f>
        <v>2.5626157407407407E-3</v>
      </c>
      <c r="E27" s="62"/>
      <c r="F27" s="4">
        <f>MIN(F3:F22)</f>
        <v>3.8622685185185184E-3</v>
      </c>
      <c r="G27" s="62"/>
      <c r="H27" s="4">
        <f>MIN(H3:H22)</f>
        <v>2.1663194444444442E-3</v>
      </c>
      <c r="I27" s="62"/>
      <c r="J27" s="4">
        <f>MIN(J3:J22)</f>
        <v>1.0283564814814814E-3</v>
      </c>
      <c r="K27" s="62"/>
      <c r="L27" s="4">
        <f>MIN(L3:L22)</f>
        <v>2.0717592592592593E-3</v>
      </c>
      <c r="M27" s="62"/>
      <c r="N27" s="5">
        <f>MAX(N3:N22)</f>
        <v>29</v>
      </c>
      <c r="O27" s="61"/>
      <c r="P27" s="4">
        <f>MIN(P3:P22)</f>
        <v>1.9317129629629629E-4</v>
      </c>
      <c r="Q27" s="62"/>
      <c r="R27" s="4">
        <f>MIN(R3:R22)</f>
        <v>1.0206018518518517E-3</v>
      </c>
      <c r="S27" s="62"/>
      <c r="T27" s="4">
        <f>MIN(T3:T22)</f>
        <v>4.3634259259259261E-4</v>
      </c>
      <c r="U27" s="62"/>
      <c r="V27" s="26">
        <f>MIN(V3:V22)</f>
        <v>6.4583333333333336E-5</v>
      </c>
      <c r="W27" s="62"/>
      <c r="X27" s="4">
        <f>MIN(X3:X22)</f>
        <v>6.2789351851851851E-4</v>
      </c>
      <c r="Y27" s="62"/>
      <c r="Z27" s="5">
        <f>MAX(Z3:Z22)</f>
        <v>34</v>
      </c>
      <c r="AA27" s="61"/>
      <c r="AB27" s="4">
        <f>MIN(AB3:AB22)</f>
        <v>4.2152777777777778E-4</v>
      </c>
      <c r="AC27" s="62"/>
      <c r="AD27" s="4">
        <f>MIN(AD3:AD22)</f>
        <v>5.5393518518518519E-4</v>
      </c>
      <c r="AE27" s="62"/>
      <c r="AF27" s="4">
        <f>MIN(AF3:AF22)</f>
        <v>2.3020833333333335E-3</v>
      </c>
      <c r="AG27" s="62"/>
      <c r="AH27" s="4">
        <f>MIN(AH3:AH22)</f>
        <v>1.2847222222222223E-3</v>
      </c>
      <c r="AI27" s="62"/>
      <c r="AJ27" s="4">
        <f>MIN(AJ3:AJ22)</f>
        <v>5.773148148148149E-4</v>
      </c>
      <c r="AK27" s="62"/>
      <c r="AL27" s="4">
        <f>MIN(AL3:AL22)</f>
        <v>2.8636574074074072E-3</v>
      </c>
      <c r="AM27" s="62"/>
      <c r="AN27" s="18"/>
      <c r="AO27" s="18"/>
      <c r="AP27" s="18"/>
      <c r="AQ27" s="18"/>
      <c r="AR27" s="10"/>
      <c r="AS27" s="10"/>
    </row>
    <row r="28" spans="1:256" s="57" customFormat="1" ht="12" customHeight="1" x14ac:dyDescent="0.15">
      <c r="A28" s="63" t="s">
        <v>34</v>
      </c>
      <c r="B28" s="64" t="str">
        <f>INDEX( $A$3:$A$21, MATCH(B29,B3:B22,0))</f>
        <v>Dartmouth M1</v>
      </c>
      <c r="C28" s="65"/>
      <c r="D28" s="64" t="str">
        <f>INDEX( $A$3:$A$21, MATCH(D29,D3:D22,0))</f>
        <v>Paul Smiths M2</v>
      </c>
      <c r="E28" s="65"/>
      <c r="F28" s="64" t="str">
        <f>INDEX( $A$3:$A$21, MATCH(F29,F3:F22,0))</f>
        <v>Colby M1</v>
      </c>
      <c r="G28" s="65"/>
      <c r="H28" s="64" t="str">
        <f>INDEX( $A$3:$A$21, MATCH(H29,H3:H22,0))</f>
        <v>NSAC M1</v>
      </c>
      <c r="I28" s="65"/>
      <c r="J28" s="64" t="str">
        <f>INDEX( $A$3:$A$21, MATCH(J29,J3:J22,0))</f>
        <v>Unity M1</v>
      </c>
      <c r="K28" s="65"/>
      <c r="L28" s="64" t="str">
        <f>INDEX( $A$3:$A$21, MATCH(L29,L3:L22,0))</f>
        <v>NSAC M1</v>
      </c>
      <c r="M28" s="65"/>
      <c r="N28" s="64" t="str">
        <f>INDEX( $A$3:$A$21, MATCH(N29,N3:N22,0))</f>
        <v>Paul Smiths M1</v>
      </c>
      <c r="O28" s="66"/>
      <c r="P28" s="64" t="str">
        <f>INDEX( $A$3:$A$21, MATCH(P29,P3:P22,0))</f>
        <v>ESF M1</v>
      </c>
      <c r="Q28" s="65"/>
      <c r="R28" s="64" t="str">
        <f>INDEX( $A$3:$A$21, MATCH(R29,R3:R22,0))</f>
        <v>Colby J&amp;J</v>
      </c>
      <c r="S28" s="65"/>
      <c r="T28" s="64" t="str">
        <f>INDEX( $A$3:$A$21, MATCH(T29,T3:T22,0))</f>
        <v>Paul Smiths M1</v>
      </c>
      <c r="U28" s="65"/>
      <c r="V28" s="64" t="str">
        <f>INDEX( $A$3:$A$21, MATCH(V29,V3:V22,0))</f>
        <v>Cobleskill M1</v>
      </c>
      <c r="W28" s="65"/>
      <c r="X28" s="64" t="str">
        <f>INDEX( $A$3:$A$21, MATCH(X29,X3:X22,0))</f>
        <v>Penn State M1</v>
      </c>
      <c r="Y28" s="65"/>
      <c r="Z28" s="64" t="str">
        <f>INDEX( $A$3:$A$21, MATCH(Z29,Z3:Z22,0))</f>
        <v>UVM M1</v>
      </c>
      <c r="AA28" s="66"/>
      <c r="AB28" s="64" t="str">
        <f>INDEX( $A$3:$A$21, MATCH(AB29,AB3:AB22,0))</f>
        <v>Paul Smiths M1</v>
      </c>
      <c r="AC28" s="65"/>
      <c r="AD28" s="64" t="str">
        <f>INDEX( $A$3:$A$21, MATCH(AD29,AD3:AD22,0))</f>
        <v>Paul Smiths M1</v>
      </c>
      <c r="AE28" s="65"/>
      <c r="AF28" s="64" t="str">
        <f>INDEX( $A$3:$A$21, MATCH(AF29,AF3:AF22,0))</f>
        <v>Paul Smiths M1</v>
      </c>
      <c r="AG28" s="65"/>
      <c r="AH28" s="64" t="str">
        <f>INDEX( $A$3:$A$21, MATCH(AH29,AH3:AH22,0))</f>
        <v>ESF M2</v>
      </c>
      <c r="AI28" s="65"/>
      <c r="AJ28" s="64" t="str">
        <f>INDEX( $A$3:$A$21, MATCH(AJ29,AJ3:AJ22,0))</f>
        <v>FLCC M1</v>
      </c>
      <c r="AK28" s="65"/>
      <c r="AL28" s="64" t="str">
        <f>INDEX( $A$3:$A$21, MATCH(AL29,AL3:AL22,0))</f>
        <v>ESF M1</v>
      </c>
      <c r="AM28" s="65"/>
      <c r="AN28" s="18"/>
      <c r="AO28" s="18"/>
      <c r="AP28" s="18"/>
      <c r="AQ28" s="18"/>
      <c r="AR28" s="67"/>
      <c r="AS28" s="67"/>
    </row>
    <row r="29" spans="1:256" s="72" customFormat="1" ht="12" customHeight="1" x14ac:dyDescent="0.15">
      <c r="A29" s="68" t="s">
        <v>35</v>
      </c>
      <c r="B29" s="15">
        <f>SMALL(B3:B22,1)</f>
        <v>3.1179398148148147E-3</v>
      </c>
      <c r="C29" s="69"/>
      <c r="D29" s="15">
        <f>SMALL(D3:D22,1)</f>
        <v>2.5626157407407407E-3</v>
      </c>
      <c r="E29" s="69"/>
      <c r="F29" s="15">
        <f>SMALL(F3:F22,1)</f>
        <v>3.8622685185185184E-3</v>
      </c>
      <c r="G29" s="69"/>
      <c r="H29" s="15">
        <f>SMALL(H3:H22,1)</f>
        <v>2.1663194444444442E-3</v>
      </c>
      <c r="I29" s="69"/>
      <c r="J29" s="15">
        <f>SMALL(J3:J22,1)</f>
        <v>1.0283564814814814E-3</v>
      </c>
      <c r="K29" s="69"/>
      <c r="L29" s="15">
        <f>SMALL(L3:L22,1)</f>
        <v>2.0717592592592593E-3</v>
      </c>
      <c r="M29" s="69"/>
      <c r="N29" s="16">
        <f>LARGE(N3:N22,1)</f>
        <v>29</v>
      </c>
      <c r="O29" s="14"/>
      <c r="P29" s="15">
        <f>SMALL(P3:P22,1)</f>
        <v>1.9317129629629629E-4</v>
      </c>
      <c r="Q29" s="69"/>
      <c r="R29" s="15">
        <f>SMALL(R3:R22,1)</f>
        <v>1.0206018518518517E-3</v>
      </c>
      <c r="S29" s="69"/>
      <c r="T29" s="15">
        <f>SMALL(T3:T22,1)</f>
        <v>4.3634259259259261E-4</v>
      </c>
      <c r="U29" s="69"/>
      <c r="V29" s="70">
        <f>SMALL(V3:V22,1)</f>
        <v>6.4583333333333336E-5</v>
      </c>
      <c r="W29" s="69"/>
      <c r="X29" s="15">
        <f>SMALL(X3:X22,1)</f>
        <v>6.2789351851851851E-4</v>
      </c>
      <c r="Y29" s="69"/>
      <c r="Z29" s="16">
        <f>LARGE(Z3:Z22,1)</f>
        <v>34</v>
      </c>
      <c r="AA29" s="14"/>
      <c r="AB29" s="15">
        <f>SMALL(AB3:AB22,1)</f>
        <v>4.2152777777777778E-4</v>
      </c>
      <c r="AC29" s="69"/>
      <c r="AD29" s="15">
        <f>SMALL(AD3:AD22,1)</f>
        <v>5.5393518518518519E-4</v>
      </c>
      <c r="AE29" s="69"/>
      <c r="AF29" s="15">
        <f>SMALL(AF3:AF22,1)</f>
        <v>2.3020833333333335E-3</v>
      </c>
      <c r="AG29" s="69"/>
      <c r="AH29" s="15">
        <f>SMALL(AH3:AH22,1)</f>
        <v>1.2847222222222223E-3</v>
      </c>
      <c r="AI29" s="69"/>
      <c r="AJ29" s="15">
        <f>SMALL(AJ3:AJ22,1)</f>
        <v>5.773148148148149E-4</v>
      </c>
      <c r="AK29" s="69"/>
      <c r="AL29" s="15">
        <f>SMALL(AL3:AL22,1)</f>
        <v>2.8636574074074072E-3</v>
      </c>
      <c r="AM29" s="69"/>
      <c r="AN29" s="18"/>
      <c r="AO29" s="18"/>
      <c r="AP29" s="18"/>
      <c r="AQ29" s="18"/>
      <c r="AR29" s="71"/>
      <c r="AS29" s="71"/>
    </row>
    <row r="30" spans="1:256" s="57" customFormat="1" ht="12" customHeight="1" x14ac:dyDescent="0.15">
      <c r="A30" s="63" t="s">
        <v>36</v>
      </c>
      <c r="B30" s="64" t="str">
        <f>INDEX( $A$3:$A$21, MATCH(B31,B3:B22,0))</f>
        <v>Paul Smiths M1</v>
      </c>
      <c r="C30" s="65"/>
      <c r="D30" s="64" t="str">
        <f>INDEX( $A$3:$A$21, MATCH(D31,D3:D22,0))</f>
        <v>FLCC M1</v>
      </c>
      <c r="E30" s="65"/>
      <c r="F30" s="64" t="str">
        <f>INDEX( $A$3:$A$21, MATCH(F31,F3:F22,0))</f>
        <v>ESF M1</v>
      </c>
      <c r="G30" s="65"/>
      <c r="H30" s="64" t="str">
        <f>INDEX( $A$3:$A$21, MATCH(H31,H3:H22,0))</f>
        <v>ESF M1</v>
      </c>
      <c r="I30" s="65"/>
      <c r="J30" s="64" t="str">
        <f>INDEX( $A$3:$A$21, MATCH(J31,J3:J22,0))</f>
        <v>FLCC M1</v>
      </c>
      <c r="K30" s="65"/>
      <c r="L30" s="64" t="str">
        <f>INDEX( $A$3:$A$21, MATCH(L31,L3:L22,0))</f>
        <v>Paul Smiths M1</v>
      </c>
      <c r="M30" s="65"/>
      <c r="N30" s="64" t="str">
        <f>INDEX( $A$3:$A$21, MATCH(N31,N3:N22,0))</f>
        <v>ESF M1</v>
      </c>
      <c r="O30" s="66"/>
      <c r="P30" s="64" t="str">
        <f>INDEX( $A$3:$A$21, MATCH(P31,P3:P22,0))</f>
        <v>Paul Smiths M1</v>
      </c>
      <c r="Q30" s="65"/>
      <c r="R30" s="64" t="str">
        <f>INDEX( $A$3:$A$21, MATCH(R31,R3:R22,0))</f>
        <v>Dartmouth M1</v>
      </c>
      <c r="S30" s="65"/>
      <c r="T30" s="64" t="str">
        <f>INDEX( $A$3:$A$21, MATCH(T31,T3:T22,0))</f>
        <v>ESF M1</v>
      </c>
      <c r="U30" s="65"/>
      <c r="V30" s="64" t="str">
        <f>INDEX( $A$3:$A$21, MATCH(V31,V3:V22,0))</f>
        <v>Colby M1</v>
      </c>
      <c r="W30" s="65"/>
      <c r="X30" s="64" t="str">
        <f>INDEX( $A$3:$A$21, MATCH(X31,X3:X22,0))</f>
        <v>Paul Smiths M2</v>
      </c>
      <c r="Y30" s="65"/>
      <c r="Z30" s="64" t="str">
        <f>INDEX( $A$3:$A$21, MATCH(Z31,Z3:Z22,0))</f>
        <v>Paul Smiths M2</v>
      </c>
      <c r="AA30" s="66"/>
      <c r="AB30" s="64" t="str">
        <f>INDEX( $A$3:$A$21, MATCH(AB31,AB3:AB22,0))</f>
        <v>ESF M1</v>
      </c>
      <c r="AC30" s="65"/>
      <c r="AD30" s="64" t="str">
        <f>INDEX( $A$3:$A$21, MATCH(AD31,AD3:AD22,0))</f>
        <v>ESF M1</v>
      </c>
      <c r="AE30" s="65"/>
      <c r="AF30" s="64" t="str">
        <f>INDEX( $A$3:$A$21, MATCH(AF31,AF3:AF22,0))</f>
        <v>Colby M1</v>
      </c>
      <c r="AG30" s="65"/>
      <c r="AH30" s="64" t="str">
        <f>INDEX( $A$3:$A$21, MATCH(AH31,AH3:AH22,0))</f>
        <v>ESF M1</v>
      </c>
      <c r="AI30" s="65"/>
      <c r="AJ30" s="64" t="str">
        <f>INDEX( $A$3:$A$21, MATCH(AJ31,AJ3:AJ22,0))</f>
        <v>NSAC M1</v>
      </c>
      <c r="AK30" s="65"/>
      <c r="AL30" s="64" t="str">
        <f>INDEX( $A$3:$A$21, MATCH(AL31,AL3:AL22,0))</f>
        <v>Dartmouth M1</v>
      </c>
      <c r="AM30" s="65"/>
      <c r="AN30" s="18"/>
      <c r="AO30" s="18"/>
      <c r="AP30" s="18"/>
      <c r="AQ30" s="18"/>
      <c r="AR30" s="67"/>
      <c r="AS30" s="67"/>
    </row>
    <row r="31" spans="1:256" s="72" customFormat="1" ht="12" customHeight="1" x14ac:dyDescent="0.15">
      <c r="A31" s="68" t="s">
        <v>35</v>
      </c>
      <c r="B31" s="15">
        <f>SMALL(B3:B22,2)</f>
        <v>3.1677083333333331E-3</v>
      </c>
      <c r="C31" s="69"/>
      <c r="D31" s="15">
        <f>SMALL(D3:D22,2)</f>
        <v>2.8806712962962961E-3</v>
      </c>
      <c r="E31" s="69"/>
      <c r="F31" s="15">
        <f>SMALL(F3:F22,2)</f>
        <v>4.2245370370370371E-3</v>
      </c>
      <c r="G31" s="69"/>
      <c r="H31" s="15">
        <f>SMALL(H3:H22,2)</f>
        <v>2.2445601851851849E-3</v>
      </c>
      <c r="I31" s="69"/>
      <c r="J31" s="15">
        <f>SMALL(J3:J22,2)</f>
        <v>1.0709490740740742E-3</v>
      </c>
      <c r="K31" s="69"/>
      <c r="L31" s="15">
        <f>SMALL(L3:L22,2)</f>
        <v>2.6041666666666665E-3</v>
      </c>
      <c r="M31" s="69"/>
      <c r="N31" s="16">
        <f>LARGE(N3:N22,2)</f>
        <v>28</v>
      </c>
      <c r="O31" s="14"/>
      <c r="P31" s="15">
        <f>SMALL(P3:P22,2)</f>
        <v>2.0069444444444442E-4</v>
      </c>
      <c r="Q31" s="69"/>
      <c r="R31" s="15">
        <f>SMALL(R3:R22,2)</f>
        <v>1.2571759259259259E-3</v>
      </c>
      <c r="S31" s="69"/>
      <c r="T31" s="15">
        <f>SMALL(T3:T22,2)</f>
        <v>4.4826388888888889E-4</v>
      </c>
      <c r="U31" s="69"/>
      <c r="V31" s="70">
        <f>SMALL(V3:V22,2)</f>
        <v>6.655092592592593E-5</v>
      </c>
      <c r="W31" s="69"/>
      <c r="X31" s="15">
        <f>SMALL(X3:X22,2)</f>
        <v>6.495370370370369E-4</v>
      </c>
      <c r="Y31" s="69"/>
      <c r="Z31" s="16">
        <f>LARGE(Z3:Z22,2)</f>
        <v>33</v>
      </c>
      <c r="AA31" s="14"/>
      <c r="AB31" s="15">
        <f>SMALL(AB3:AB22,2)</f>
        <v>4.5196759259259257E-4</v>
      </c>
      <c r="AC31" s="69"/>
      <c r="AD31" s="15">
        <f>SMALL(AD3:AD22,2)</f>
        <v>5.8993055555555556E-4</v>
      </c>
      <c r="AE31" s="69"/>
      <c r="AF31" s="15">
        <f>SMALL(AF3:AF22,2)</f>
        <v>2.3274305555555557E-3</v>
      </c>
      <c r="AG31" s="69"/>
      <c r="AH31" s="15">
        <f>SMALL(AH3:AH22,2)</f>
        <v>1.3888888888888889E-3</v>
      </c>
      <c r="AI31" s="69"/>
      <c r="AJ31" s="15">
        <f>SMALL(AJ3:AJ22,2)</f>
        <v>5.9212962962962962E-4</v>
      </c>
      <c r="AK31" s="69"/>
      <c r="AL31" s="15">
        <f>SMALL(AL3:AL22,2)</f>
        <v>2.9218749999999996E-3</v>
      </c>
      <c r="AM31" s="69"/>
      <c r="AN31" s="18"/>
      <c r="AO31" s="18"/>
      <c r="AP31" s="18"/>
      <c r="AQ31" s="18"/>
      <c r="AR31" s="71"/>
      <c r="AS31" s="71"/>
    </row>
    <row r="32" spans="1:256" s="57" customFormat="1" ht="12" customHeight="1" x14ac:dyDescent="0.15">
      <c r="A32" s="63" t="s">
        <v>37</v>
      </c>
      <c r="B32" s="64" t="str">
        <f>INDEX(  $A$3:$A$21, MATCH(B33,B3:B22,0))</f>
        <v>Paul Smiths M2</v>
      </c>
      <c r="C32" s="65"/>
      <c r="D32" s="64" t="str">
        <f>INDEX(  $A$3:$A$21, MATCH(D33,D3:D22,0))</f>
        <v>Colby M1</v>
      </c>
      <c r="E32" s="65"/>
      <c r="F32" s="64" t="str">
        <f>INDEX(  $A$3:$A$21, MATCH(F33,F3:F22,0))</f>
        <v>Cobleskill M1</v>
      </c>
      <c r="G32" s="65"/>
      <c r="H32" s="64" t="str">
        <f>INDEX(  $A$3:$A$21, MATCH(H33,H3:H22,0))</f>
        <v>Paul Smiths M1</v>
      </c>
      <c r="I32" s="65"/>
      <c r="J32" s="64" t="str">
        <f>INDEX(  $A$3:$A$21, MATCH(J33,J3:J22,0))</f>
        <v>FLCC M2</v>
      </c>
      <c r="K32" s="65"/>
      <c r="L32" s="64" t="str">
        <f>INDEX(  $A$3:$A$21, MATCH(L33,L3:L22,0))</f>
        <v>FLCC M1</v>
      </c>
      <c r="M32" s="65"/>
      <c r="N32" s="64" t="str">
        <f>INDEX(  $A$3:$A$21, MATCH(N33,N3:N22,0))</f>
        <v>Colby M1</v>
      </c>
      <c r="O32" s="66"/>
      <c r="P32" s="64" t="str">
        <f>INDEX(  $A$3:$A$21, MATCH(P33,P3:P22,0))</f>
        <v>Unity M1</v>
      </c>
      <c r="Q32" s="65"/>
      <c r="R32" s="64" t="str">
        <f>INDEX(  $A$3:$A$21, MATCH(R33,R3:R22,0))</f>
        <v>UMO M1</v>
      </c>
      <c r="S32" s="65"/>
      <c r="T32" s="64" t="str">
        <f>INDEX(  $A$3:$A$21, MATCH(T33,T3:T22,0))</f>
        <v>NSAC M1</v>
      </c>
      <c r="U32" s="65"/>
      <c r="V32" s="64" t="str">
        <f>INDEX(  $A$3:$A$21, MATCH(V33,V3:V22,0))</f>
        <v>FLCC M2</v>
      </c>
      <c r="W32" s="65"/>
      <c r="X32" s="64" t="str">
        <f>INDEX(  $A$3:$A$21, MATCH(X33,X3:X22,0))</f>
        <v>FLCC M2</v>
      </c>
      <c r="Y32" s="65"/>
      <c r="Z32" s="64" t="str">
        <f>INDEX(  $A$3:$A$21, MATCH(Z33,Z3:Z22,0))</f>
        <v>Paul Smiths M1</v>
      </c>
      <c r="AA32" s="66"/>
      <c r="AB32" s="64" t="str">
        <f>INDEX(  $A$3:$A$21, MATCH(AB33,AB3:AB22,0))</f>
        <v>ESF M2</v>
      </c>
      <c r="AC32" s="65"/>
      <c r="AD32" s="64" t="str">
        <f>INDEX(  $A$3:$A$21, MATCH(AD33,AD3:AD22,0))</f>
        <v>UNH M1</v>
      </c>
      <c r="AE32" s="65"/>
      <c r="AF32" s="64" t="str">
        <f>INDEX(  $A$3:$A$21, MATCH(AF33,AF3:AF22,0))</f>
        <v>FLCC M2</v>
      </c>
      <c r="AG32" s="65"/>
      <c r="AH32" s="64" t="str">
        <f>INDEX(  $A$3:$A$21, MATCH(AH33,AH3:AH22,0))</f>
        <v>UNH M1</v>
      </c>
      <c r="AI32" s="65"/>
      <c r="AJ32" s="64" t="str">
        <f>INDEX(  $A$3:$A$21, MATCH(AJ33,AJ3:AJ22,0))</f>
        <v>ESF M1</v>
      </c>
      <c r="AK32" s="65"/>
      <c r="AL32" s="64" t="str">
        <f>INDEX(  $A$3:$A$21, MATCH(AL33,AL3:AL22,0))</f>
        <v>Paul Smiths M1</v>
      </c>
      <c r="AM32" s="65"/>
      <c r="AN32" s="18"/>
      <c r="AO32" s="18"/>
      <c r="AP32" s="18"/>
      <c r="AQ32" s="18"/>
      <c r="AR32" s="67"/>
      <c r="AS32" s="67"/>
      <c r="IV32" s="64"/>
    </row>
    <row r="33" spans="1:50" s="72" customFormat="1" ht="12" customHeight="1" x14ac:dyDescent="0.15">
      <c r="A33" s="68" t="s">
        <v>35</v>
      </c>
      <c r="B33" s="15">
        <f>SMALL(B3:B22,3)</f>
        <v>3.3137731481481486E-3</v>
      </c>
      <c r="C33" s="69"/>
      <c r="D33" s="15">
        <f>SMALL(D3:D22,3)</f>
        <v>2.8935185185185188E-3</v>
      </c>
      <c r="E33" s="69"/>
      <c r="F33" s="15">
        <f>SMALL(F3:F22,3)</f>
        <v>4.355324074074074E-3</v>
      </c>
      <c r="G33" s="69"/>
      <c r="H33" s="15">
        <f>SMALL(H3:H22,3)</f>
        <v>2.2539351851851852E-3</v>
      </c>
      <c r="I33" s="69"/>
      <c r="J33" s="15">
        <f>SMALL(J3:J22,3)</f>
        <v>1.1296296296296295E-3</v>
      </c>
      <c r="K33" s="69"/>
      <c r="L33" s="15">
        <f>SMALL(L3:L22,3)</f>
        <v>2.8240740740740739E-3</v>
      </c>
      <c r="M33" s="69"/>
      <c r="N33" s="16">
        <f>LARGE(N3:N22,3)</f>
        <v>21</v>
      </c>
      <c r="O33" s="14"/>
      <c r="P33" s="15">
        <f>SMALL(P3:P22,3)</f>
        <v>2.0983796296296297E-4</v>
      </c>
      <c r="Q33" s="69"/>
      <c r="R33" s="15">
        <f>SMALL(R3:R22,3)</f>
        <v>1.5710648148148148E-3</v>
      </c>
      <c r="S33" s="69"/>
      <c r="T33" s="15">
        <f>SMALL(T3:T22,3)</f>
        <v>4.8819444444444436E-4</v>
      </c>
      <c r="U33" s="69"/>
      <c r="V33" s="70">
        <f>SMALL(V3:V22,3)</f>
        <v>7.1180555555555559E-5</v>
      </c>
      <c r="W33" s="69"/>
      <c r="X33" s="15">
        <f>SMALL(X3:X22,3)</f>
        <v>7.0706018518518514E-4</v>
      </c>
      <c r="Y33" s="69"/>
      <c r="Z33" s="16">
        <f>LARGE(Z3:Z22,3)</f>
        <v>29</v>
      </c>
      <c r="AA33" s="14"/>
      <c r="AB33" s="15">
        <f>SMALL(AB3:AB22,3)</f>
        <v>4.6238425925925933E-4</v>
      </c>
      <c r="AC33" s="69"/>
      <c r="AD33" s="15">
        <f>SMALL(AD3:AD22,3)</f>
        <v>6.5173611111111118E-4</v>
      </c>
      <c r="AE33" s="69"/>
      <c r="AF33" s="15">
        <f>SMALL(AF3:AF22,3)</f>
        <v>2.4798611111111111E-3</v>
      </c>
      <c r="AG33" s="69"/>
      <c r="AH33" s="15">
        <f>SMALL(AH3:AH22,3)</f>
        <v>1.5509259259259261E-3</v>
      </c>
      <c r="AI33" s="69"/>
      <c r="AJ33" s="15">
        <f>SMALL(AJ3:AJ22,3)</f>
        <v>6.0405092592592596E-4</v>
      </c>
      <c r="AK33" s="69"/>
      <c r="AL33" s="15">
        <f>SMALL(AL3:AL22,3)</f>
        <v>2.9837962962962965E-3</v>
      </c>
      <c r="AM33" s="69"/>
      <c r="AN33" s="18"/>
      <c r="AO33" s="18"/>
      <c r="AP33" s="18"/>
      <c r="AQ33" s="18"/>
      <c r="AR33" s="71"/>
      <c r="AS33" s="71"/>
    </row>
    <row r="34" spans="1:50" s="8" customFormat="1" ht="42" customHeight="1" x14ac:dyDescent="0.15">
      <c r="A34" s="73"/>
      <c r="B34" s="74"/>
      <c r="C34" s="75"/>
      <c r="D34" s="74"/>
      <c r="E34" s="75"/>
      <c r="F34" s="74"/>
      <c r="G34" s="75"/>
      <c r="H34" s="74"/>
      <c r="I34" s="75"/>
      <c r="J34" s="74"/>
      <c r="K34" s="75"/>
      <c r="L34" s="74"/>
      <c r="M34" s="75"/>
      <c r="N34" s="76"/>
      <c r="O34" s="9"/>
      <c r="P34" s="74"/>
      <c r="Q34" s="75"/>
      <c r="R34" s="74"/>
      <c r="S34" s="75"/>
      <c r="T34" s="74"/>
      <c r="U34" s="75"/>
      <c r="V34" s="77"/>
      <c r="W34" s="75"/>
      <c r="X34" s="74"/>
      <c r="Y34" s="75"/>
      <c r="Z34" s="76"/>
      <c r="AA34" s="9"/>
      <c r="AB34" s="74"/>
      <c r="AC34" s="75"/>
      <c r="AD34" s="74"/>
      <c r="AE34" s="75"/>
      <c r="AF34" s="74"/>
      <c r="AG34" s="75"/>
      <c r="AH34" s="74"/>
      <c r="AI34" s="75"/>
      <c r="AJ34" s="74"/>
      <c r="AK34" s="75"/>
      <c r="AL34" s="74"/>
      <c r="AM34" s="75"/>
      <c r="AN34" s="18"/>
      <c r="AO34" s="78"/>
      <c r="AP34" s="9"/>
      <c r="AQ34" s="79"/>
      <c r="AR34" s="9"/>
      <c r="AS34" s="9"/>
    </row>
    <row r="35" spans="1:50" s="11" customFormat="1" ht="12" customHeight="1" thickBot="1" x14ac:dyDescent="0.2">
      <c r="A35" s="1" t="s">
        <v>38</v>
      </c>
      <c r="B35" s="2" t="s">
        <v>1</v>
      </c>
      <c r="C35" s="3"/>
      <c r="D35" s="2" t="s">
        <v>2</v>
      </c>
      <c r="E35" s="3"/>
      <c r="F35" s="2" t="s">
        <v>39</v>
      </c>
      <c r="G35" s="3"/>
      <c r="H35" s="2" t="s">
        <v>4</v>
      </c>
      <c r="I35" s="3"/>
      <c r="J35" s="2" t="s">
        <v>5</v>
      </c>
      <c r="K35" s="3"/>
      <c r="L35" s="25" t="s">
        <v>6</v>
      </c>
      <c r="M35" s="3"/>
      <c r="N35" s="5" t="s">
        <v>7</v>
      </c>
      <c r="O35" s="3"/>
      <c r="P35" s="4" t="s">
        <v>49</v>
      </c>
      <c r="Q35" s="3"/>
      <c r="R35" s="4" t="s">
        <v>8</v>
      </c>
      <c r="S35" s="3"/>
      <c r="T35" s="4" t="s">
        <v>9</v>
      </c>
      <c r="U35" s="3"/>
      <c r="V35" s="2" t="s">
        <v>10</v>
      </c>
      <c r="W35" s="3"/>
      <c r="X35" s="4" t="s">
        <v>11</v>
      </c>
      <c r="Y35" s="3"/>
      <c r="Z35" s="5" t="s">
        <v>12</v>
      </c>
      <c r="AA35" s="3"/>
      <c r="AB35" s="4" t="s">
        <v>13</v>
      </c>
      <c r="AC35" s="3"/>
      <c r="AD35" s="4" t="s">
        <v>14</v>
      </c>
      <c r="AE35" s="3"/>
      <c r="AF35" s="4" t="s">
        <v>15</v>
      </c>
      <c r="AG35" s="3"/>
      <c r="AH35" s="4" t="s">
        <v>16</v>
      </c>
      <c r="AI35" s="3"/>
      <c r="AJ35" s="4" t="s">
        <v>17</v>
      </c>
      <c r="AK35" s="3"/>
      <c r="AL35" s="4" t="s">
        <v>18</v>
      </c>
      <c r="AM35" s="3"/>
      <c r="AN35" s="7"/>
      <c r="AO35" s="8"/>
      <c r="AP35" s="8"/>
      <c r="AQ35" s="8"/>
      <c r="AR35" s="10"/>
      <c r="AS35" s="10"/>
    </row>
    <row r="36" spans="1:50" s="81" customFormat="1" ht="12" customHeight="1" x14ac:dyDescent="0.15">
      <c r="A36" s="12" t="s">
        <v>20</v>
      </c>
      <c r="B36" s="13" t="s">
        <v>21</v>
      </c>
      <c r="C36" s="14" t="s">
        <v>22</v>
      </c>
      <c r="D36" s="13" t="s">
        <v>21</v>
      </c>
      <c r="E36" s="14" t="s">
        <v>22</v>
      </c>
      <c r="F36" s="13" t="s">
        <v>21</v>
      </c>
      <c r="G36" s="14" t="s">
        <v>22</v>
      </c>
      <c r="H36" s="13" t="s">
        <v>21</v>
      </c>
      <c r="I36" s="14" t="s">
        <v>22</v>
      </c>
      <c r="J36" s="13" t="s">
        <v>21</v>
      </c>
      <c r="K36" s="14" t="s">
        <v>22</v>
      </c>
      <c r="L36" s="80" t="s">
        <v>21</v>
      </c>
      <c r="M36" s="14" t="s">
        <v>22</v>
      </c>
      <c r="N36" s="16" t="s">
        <v>23</v>
      </c>
      <c r="O36" s="14" t="s">
        <v>22</v>
      </c>
      <c r="P36" s="15" t="s">
        <v>21</v>
      </c>
      <c r="Q36" s="14" t="s">
        <v>22</v>
      </c>
      <c r="R36" s="15" t="s">
        <v>21</v>
      </c>
      <c r="S36" s="14" t="s">
        <v>22</v>
      </c>
      <c r="T36" s="15" t="s">
        <v>21</v>
      </c>
      <c r="U36" s="14" t="s">
        <v>22</v>
      </c>
      <c r="V36" s="13" t="s">
        <v>21</v>
      </c>
      <c r="W36" s="14" t="s">
        <v>22</v>
      </c>
      <c r="X36" s="15" t="s">
        <v>21</v>
      </c>
      <c r="Y36" s="14" t="s">
        <v>22</v>
      </c>
      <c r="Z36" s="16" t="s">
        <v>24</v>
      </c>
      <c r="AA36" s="14" t="s">
        <v>22</v>
      </c>
      <c r="AB36" s="15" t="s">
        <v>21</v>
      </c>
      <c r="AC36" s="14" t="s">
        <v>22</v>
      </c>
      <c r="AD36" s="15" t="s">
        <v>21</v>
      </c>
      <c r="AE36" s="14" t="s">
        <v>22</v>
      </c>
      <c r="AF36" s="15" t="s">
        <v>21</v>
      </c>
      <c r="AG36" s="14" t="s">
        <v>22</v>
      </c>
      <c r="AH36" s="15" t="s">
        <v>21</v>
      </c>
      <c r="AI36" s="14" t="s">
        <v>22</v>
      </c>
      <c r="AJ36" s="15" t="s">
        <v>21</v>
      </c>
      <c r="AK36" s="14" t="s">
        <v>22</v>
      </c>
      <c r="AL36" s="15" t="s">
        <v>21</v>
      </c>
      <c r="AM36" s="14" t="s">
        <v>22</v>
      </c>
      <c r="AN36" s="18"/>
      <c r="AO36" s="93" t="s">
        <v>47</v>
      </c>
      <c r="AP36" s="94" t="s">
        <v>48</v>
      </c>
      <c r="AQ36" s="95" t="s">
        <v>19</v>
      </c>
      <c r="AR36" s="71"/>
      <c r="AS36" s="71"/>
      <c r="AT36" s="72"/>
      <c r="AU36" s="72"/>
      <c r="AV36" s="72"/>
      <c r="AW36" s="72"/>
      <c r="AX36" s="72"/>
    </row>
    <row r="37" spans="1:50" ht="12" customHeight="1" x14ac:dyDescent="0.2">
      <c r="A37" s="137" t="s">
        <v>60</v>
      </c>
      <c r="B37" s="121">
        <v>5.8449074074074072E-3</v>
      </c>
      <c r="C37" s="40">
        <f t="shared" ref="C37:C44" si="22">IF(B37="DNF","DNF",IF(B37&gt;0,B$48/B37*100,""))</f>
        <v>70.758415841584153</v>
      </c>
      <c r="D37" s="121">
        <v>6.444328703703703E-3</v>
      </c>
      <c r="E37" s="40">
        <f t="shared" ref="E37:E44" si="23">IF(D37="DNF","DNF",IF(D37&gt;0,D$48/D37*100,""))</f>
        <v>45.543203002927498</v>
      </c>
      <c r="F37" s="121">
        <v>8.3148148148148148E-3</v>
      </c>
      <c r="G37" s="40">
        <f t="shared" ref="G37:G44" si="24">IF(F37="DNF","DNF",IF(F37&gt;0,F$48/F37*100,""))</f>
        <v>58.268374164810687</v>
      </c>
      <c r="H37" s="121">
        <v>6.6932870370370367E-3</v>
      </c>
      <c r="I37" s="40">
        <f t="shared" ref="I37:I44" si="25">IF(H37="DNF","DNF",IF(H37&gt;0,H$48/H37*100,""))</f>
        <v>26.145599169980983</v>
      </c>
      <c r="J37" s="121">
        <v>1.4804166666666667E-2</v>
      </c>
      <c r="K37" s="40">
        <f t="shared" ref="K37:K44" si="26">IF(J37="DNF","DNF",IF(J37&gt;0,J$48/J37*100,""))</f>
        <v>29.174093879976237</v>
      </c>
      <c r="L37" s="126">
        <v>2.013888888888889E-2</v>
      </c>
      <c r="M37" s="40">
        <f t="shared" ref="M37:M44" si="27">IF(L37="DNF","DNF",IF(L37&gt;0,L$48/L37*100,""))</f>
        <v>26.442528735632187</v>
      </c>
      <c r="N37" s="129">
        <v>15</v>
      </c>
      <c r="O37" s="40">
        <f t="shared" ref="O37:O44" si="28">IF(N37="DNF","DNF",IF(N37&lt;&gt;"",N37/N$48*100,""))</f>
        <v>71.428571428571431</v>
      </c>
      <c r="P37" s="121">
        <v>1.325462962962963E-3</v>
      </c>
      <c r="Q37" s="40">
        <f t="shared" ref="Q37:Q44" si="29">IF(P37="DNF","DNF",IF(P37&gt;0,P$48/P37*100,""))</f>
        <v>23.541739434159972</v>
      </c>
      <c r="R37" s="121">
        <v>4.2549768518518518E-3</v>
      </c>
      <c r="S37" s="40">
        <f t="shared" ref="S37:S44" si="30">IF(R37="DNF","DNF",IF(R37&gt;0,R$48/R37*100,""))</f>
        <v>22.454641895383947</v>
      </c>
      <c r="T37" s="121">
        <v>5.7465277777777775E-3</v>
      </c>
      <c r="U37" s="40">
        <f t="shared" ref="U37:U44" si="31">IF(T37="DNF","DNF",IF(T37&gt;0,T$48/T37*100,""))</f>
        <v>16.954682779456192</v>
      </c>
      <c r="V37" s="134">
        <v>1.4398148148148145E-4</v>
      </c>
      <c r="W37" s="40">
        <f t="shared" ref="W37:W44" si="32">IF(V37="DNF","DNF",IF(V37&gt;0,V$48/V37*100,""))</f>
        <v>75.482315112540192</v>
      </c>
      <c r="X37" s="121">
        <v>1.5265046296296296E-3</v>
      </c>
      <c r="Y37" s="40">
        <f t="shared" ref="Y37:Y44" si="33">IF(X37="DNF","DNF",IF(X37&gt;0,X$48/X37*100,""))</f>
        <v>60.239593600727879</v>
      </c>
      <c r="Z37" s="129">
        <v>22</v>
      </c>
      <c r="AA37" s="40">
        <f t="shared" ref="AA37:AA44" si="34">IF(Z37="DNF","DNF",IF(Z37&lt;&gt;"",Z37/Z$48*100,""))</f>
        <v>100</v>
      </c>
      <c r="AB37" s="121">
        <v>9.8310185185185176E-4</v>
      </c>
      <c r="AC37" s="40">
        <f t="shared" ref="AC37:AC44" si="35">IF(AB37="DNF","DNF",IF(AB37&gt;0,AB$48/AB37*100,""))</f>
        <v>42.194490228396525</v>
      </c>
      <c r="AD37" s="121">
        <v>3.0057870370370373E-3</v>
      </c>
      <c r="AE37" s="40">
        <f t="shared" ref="AE37:AE44" si="36">IF(AD37="DNF","DNF",IF(AD37&gt;0,AD$48/AD37*100,""))</f>
        <v>28.744705429341543</v>
      </c>
      <c r="AF37" s="121">
        <v>5.5439814814814822E-3</v>
      </c>
      <c r="AG37" s="40">
        <f t="shared" ref="AG37:AG44" si="37">IF(AF37="DNF","DNF",IF(AF37&gt;0,AF$48/AF37*100,""))</f>
        <v>42.045929018789138</v>
      </c>
      <c r="AH37" s="121">
        <v>4.2939814814814811E-3</v>
      </c>
      <c r="AI37" s="40">
        <f t="shared" ref="AI37:AI44" si="38">IF(AH37="DNF","DNF",IF(AH37&gt;0,AH$48/AH37*100,""))</f>
        <v>50.943396226415103</v>
      </c>
      <c r="AJ37" s="121">
        <v>2.5567129629629629E-3</v>
      </c>
      <c r="AK37" s="40">
        <f t="shared" ref="AK37:AK44" si="39">IF(AJ37="DNF","DNF",IF(AJ37&gt;0,AJ$48/AJ37*100,""))</f>
        <v>25.260298777727474</v>
      </c>
      <c r="AL37" s="121">
        <v>4.5571759259259255E-3</v>
      </c>
      <c r="AM37" s="40">
        <f t="shared" ref="AM37:AM44" si="40">IF(AL37="DNF","DNF",IF(AL37&gt;0,AL$48/AL37*100,""))</f>
        <v>80.306801442576329</v>
      </c>
      <c r="AO37" s="96" t="str">
        <f t="shared" ref="AO37:AO43" si="41">A37</f>
        <v>Cobleskill W</v>
      </c>
      <c r="AP37" s="28">
        <f t="shared" ref="AP37:AP42" si="42">SUM(C37,E37,G37,I37,K37,M37)+SUM(O37,Q37,S37,U37,W37,Y37,AA37,AC37,AE37,AG37,AI37,AK37,AM37)</f>
        <v>895.92938016899757</v>
      </c>
      <c r="AQ37" s="97">
        <f>RANK(AP37,AP37:AP44,0)</f>
        <v>7</v>
      </c>
      <c r="AR37" s="44"/>
      <c r="AS37" s="44"/>
    </row>
    <row r="38" spans="1:50" s="38" customFormat="1" ht="12" customHeight="1" x14ac:dyDescent="0.2">
      <c r="A38" s="138" t="s">
        <v>40</v>
      </c>
      <c r="B38" s="120">
        <v>4.8659722222222221E-3</v>
      </c>
      <c r="C38" s="32">
        <f t="shared" si="22"/>
        <v>84.993577850720698</v>
      </c>
      <c r="D38" s="120">
        <v>4.2361111111111106E-3</v>
      </c>
      <c r="E38" s="32">
        <f t="shared" si="23"/>
        <v>69.284153005464503</v>
      </c>
      <c r="F38" s="120">
        <v>5.37037037037037E-3</v>
      </c>
      <c r="G38" s="32">
        <f t="shared" si="24"/>
        <v>90.215517241379317</v>
      </c>
      <c r="H38" s="120">
        <v>1.9189814814814814E-3</v>
      </c>
      <c r="I38" s="32">
        <f t="shared" si="25"/>
        <v>91.194209891435477</v>
      </c>
      <c r="J38" s="120">
        <v>5.4913194444444445E-3</v>
      </c>
      <c r="K38" s="32">
        <f t="shared" si="26"/>
        <v>78.651069659605866</v>
      </c>
      <c r="L38" s="125">
        <v>6.8865740740740736E-3</v>
      </c>
      <c r="M38" s="32">
        <f t="shared" si="27"/>
        <v>77.327731092436991</v>
      </c>
      <c r="N38" s="128">
        <v>21</v>
      </c>
      <c r="O38" s="32">
        <f t="shared" si="28"/>
        <v>100</v>
      </c>
      <c r="P38" s="120">
        <v>3.1203703703703705E-4</v>
      </c>
      <c r="Q38" s="32">
        <f t="shared" si="29"/>
        <v>100</v>
      </c>
      <c r="R38" s="120">
        <v>9.5543981481481489E-4</v>
      </c>
      <c r="S38" s="32">
        <f t="shared" si="30"/>
        <v>100</v>
      </c>
      <c r="T38" s="120">
        <v>1.0444444444444444E-3</v>
      </c>
      <c r="U38" s="32">
        <f t="shared" si="31"/>
        <v>93.284574468085097</v>
      </c>
      <c r="V38" s="133">
        <v>1.2106481481481483E-4</v>
      </c>
      <c r="W38" s="32">
        <f t="shared" si="32"/>
        <v>89.770554493307813</v>
      </c>
      <c r="X38" s="120">
        <v>9.8900462962962961E-4</v>
      </c>
      <c r="Y38" s="32">
        <f t="shared" si="33"/>
        <v>92.978349912229376</v>
      </c>
      <c r="Z38" s="128">
        <v>22</v>
      </c>
      <c r="AA38" s="32">
        <f t="shared" si="34"/>
        <v>100</v>
      </c>
      <c r="AB38" s="120">
        <v>5.2916666666666661E-4</v>
      </c>
      <c r="AC38" s="32">
        <f t="shared" si="35"/>
        <v>78.390201224846905</v>
      </c>
      <c r="AD38" s="120">
        <v>8.6400462962962961E-4</v>
      </c>
      <c r="AE38" s="32">
        <f t="shared" si="36"/>
        <v>100</v>
      </c>
      <c r="AF38" s="120">
        <v>2.5925925925925925E-3</v>
      </c>
      <c r="AG38" s="32">
        <f t="shared" si="37"/>
        <v>89.910714285714278</v>
      </c>
      <c r="AH38" s="120">
        <v>2.7372685185185187E-3</v>
      </c>
      <c r="AI38" s="32">
        <f t="shared" si="38"/>
        <v>79.915433403805508</v>
      </c>
      <c r="AJ38" s="120">
        <v>7.3009259259259251E-4</v>
      </c>
      <c r="AK38" s="32">
        <f t="shared" si="39"/>
        <v>88.459099556119199</v>
      </c>
      <c r="AL38" s="120">
        <v>4.6175925925925924E-3</v>
      </c>
      <c r="AM38" s="32">
        <f t="shared" si="40"/>
        <v>79.256065771004614</v>
      </c>
      <c r="AN38" s="18"/>
      <c r="AO38" s="98" t="str">
        <f t="shared" si="41"/>
        <v>Colby W</v>
      </c>
      <c r="AP38" s="35">
        <f t="shared" si="42"/>
        <v>1683.6312518561556</v>
      </c>
      <c r="AQ38" s="99">
        <f>RANK(AP38,AP37:AP44,0)</f>
        <v>1</v>
      </c>
      <c r="AR38" s="37"/>
      <c r="AS38" s="37"/>
    </row>
    <row r="39" spans="1:50" ht="12" customHeight="1" x14ac:dyDescent="0.2">
      <c r="A39" s="137" t="s">
        <v>41</v>
      </c>
      <c r="B39" s="121">
        <v>4.1357638888888885E-3</v>
      </c>
      <c r="C39" s="40">
        <f t="shared" si="22"/>
        <v>100</v>
      </c>
      <c r="D39" s="121">
        <v>3.2407407407407406E-3</v>
      </c>
      <c r="E39" s="40">
        <f t="shared" si="23"/>
        <v>90.564285714285717</v>
      </c>
      <c r="F39" s="121">
        <v>6.8703703703703704E-3</v>
      </c>
      <c r="G39" s="40">
        <f t="shared" si="24"/>
        <v>70.518867924528294</v>
      </c>
      <c r="H39" s="121">
        <v>2.9606481481481484E-3</v>
      </c>
      <c r="I39" s="40">
        <f t="shared" si="25"/>
        <v>59.108678655199363</v>
      </c>
      <c r="J39" s="121">
        <v>1.0524421296296297E-2</v>
      </c>
      <c r="K39" s="40">
        <f t="shared" si="26"/>
        <v>41.037709911911229</v>
      </c>
      <c r="L39" s="126">
        <v>1.1296296296296296E-2</v>
      </c>
      <c r="M39" s="40">
        <f t="shared" si="27"/>
        <v>47.141393442622956</v>
      </c>
      <c r="N39" s="129">
        <v>4</v>
      </c>
      <c r="O39" s="40">
        <f t="shared" si="28"/>
        <v>19.047619047619047</v>
      </c>
      <c r="P39" s="121">
        <v>3.8518518518518519E-4</v>
      </c>
      <c r="Q39" s="40">
        <f t="shared" si="29"/>
        <v>81.009615384615387</v>
      </c>
      <c r="R39" s="121">
        <v>1.2478009259259259E-3</v>
      </c>
      <c r="S39" s="40">
        <f t="shared" si="30"/>
        <v>76.569891475744384</v>
      </c>
      <c r="T39" s="121">
        <v>2.6410879629629631E-3</v>
      </c>
      <c r="U39" s="40">
        <f t="shared" si="31"/>
        <v>36.890310705990622</v>
      </c>
      <c r="V39" s="134">
        <v>1.2372685185185184E-4</v>
      </c>
      <c r="W39" s="40">
        <f t="shared" si="32"/>
        <v>87.839101964452766</v>
      </c>
      <c r="X39" s="121">
        <v>9.2245370370370365E-4</v>
      </c>
      <c r="Y39" s="40">
        <f t="shared" si="33"/>
        <v>99.686323713927223</v>
      </c>
      <c r="Z39" s="129">
        <v>18</v>
      </c>
      <c r="AA39" s="40">
        <f t="shared" si="34"/>
        <v>81.818181818181827</v>
      </c>
      <c r="AB39" s="121">
        <v>7.5937499999999996E-4</v>
      </c>
      <c r="AC39" s="40">
        <f t="shared" si="35"/>
        <v>54.625819234872743</v>
      </c>
      <c r="AD39" s="121">
        <v>1.3501157407407405E-3</v>
      </c>
      <c r="AE39" s="40">
        <f t="shared" si="36"/>
        <v>63.994856408058311</v>
      </c>
      <c r="AF39" s="121">
        <v>3.811111111111111E-3</v>
      </c>
      <c r="AG39" s="40">
        <f t="shared" si="37"/>
        <v>61.163751214771622</v>
      </c>
      <c r="AH39" s="121">
        <v>3.3854166666666668E-3</v>
      </c>
      <c r="AI39" s="40">
        <f t="shared" si="38"/>
        <v>64.615384615384613</v>
      </c>
      <c r="AJ39" s="121">
        <v>9.9953703703703706E-4</v>
      </c>
      <c r="AK39" s="40">
        <f t="shared" si="39"/>
        <v>64.613246873552555</v>
      </c>
      <c r="AL39" s="121">
        <v>3.6597222222222222E-3</v>
      </c>
      <c r="AM39" s="40">
        <f t="shared" si="40"/>
        <v>100</v>
      </c>
      <c r="AO39" s="96" t="str">
        <f t="shared" si="41"/>
        <v>Dartmouth W</v>
      </c>
      <c r="AP39" s="42">
        <f t="shared" si="42"/>
        <v>1300.2450381057188</v>
      </c>
      <c r="AQ39" s="97">
        <f>RANK(AP39,AP37:AP44,0)</f>
        <v>5</v>
      </c>
      <c r="AR39" s="44"/>
      <c r="AS39" s="44"/>
    </row>
    <row r="40" spans="1:50" s="38" customFormat="1" ht="12" customHeight="1" x14ac:dyDescent="0.2">
      <c r="A40" s="138" t="s">
        <v>42</v>
      </c>
      <c r="B40" s="120">
        <v>5.208333333333333E-3</v>
      </c>
      <c r="C40" s="32">
        <f t="shared" si="22"/>
        <v>79.406666666666652</v>
      </c>
      <c r="D40" s="120">
        <v>5.5609953703703715E-3</v>
      </c>
      <c r="E40" s="32">
        <f t="shared" si="23"/>
        <v>52.777488708972456</v>
      </c>
      <c r="F40" s="120">
        <v>5.0868055555555554E-3</v>
      </c>
      <c r="G40" s="32">
        <f t="shared" si="24"/>
        <v>95.244596131968137</v>
      </c>
      <c r="H40" s="120">
        <v>1.75E-3</v>
      </c>
      <c r="I40" s="32">
        <f t="shared" si="25"/>
        <v>100</v>
      </c>
      <c r="J40" s="120">
        <v>5.0771990740740743E-3</v>
      </c>
      <c r="K40" s="32">
        <f t="shared" si="26"/>
        <v>85.066222901041783</v>
      </c>
      <c r="L40" s="125">
        <v>7.0023148148148154E-3</v>
      </c>
      <c r="M40" s="32">
        <f t="shared" si="27"/>
        <v>76.049586776859499</v>
      </c>
      <c r="N40" s="128">
        <v>18</v>
      </c>
      <c r="O40" s="32">
        <f t="shared" si="28"/>
        <v>85.714285714285708</v>
      </c>
      <c r="P40" s="120">
        <v>4.5381944444444441E-4</v>
      </c>
      <c r="Q40" s="32">
        <f t="shared" si="29"/>
        <v>68.75796990563633</v>
      </c>
      <c r="R40" s="120">
        <v>2.5469907407407407E-3</v>
      </c>
      <c r="S40" s="32">
        <f t="shared" si="30"/>
        <v>37.512496591838591</v>
      </c>
      <c r="T40" s="120">
        <v>2.6030092592592593E-3</v>
      </c>
      <c r="U40" s="32">
        <f t="shared" si="31"/>
        <v>37.429968875055572</v>
      </c>
      <c r="V40" s="133">
        <v>1.2372685185185184E-4</v>
      </c>
      <c r="W40" s="32">
        <f t="shared" si="32"/>
        <v>87.839101964452766</v>
      </c>
      <c r="X40" s="120">
        <v>1.2027777777777777E-3</v>
      </c>
      <c r="Y40" s="32">
        <f t="shared" si="33"/>
        <v>76.453040800615867</v>
      </c>
      <c r="Z40" s="128">
        <v>4</v>
      </c>
      <c r="AA40" s="32">
        <f t="shared" si="34"/>
        <v>18.181818181818183</v>
      </c>
      <c r="AB40" s="120">
        <v>4.1481481481481485E-4</v>
      </c>
      <c r="AC40" s="32">
        <f t="shared" si="35"/>
        <v>100</v>
      </c>
      <c r="AD40" s="120">
        <v>1.1843749999999999E-3</v>
      </c>
      <c r="AE40" s="32">
        <f t="shared" si="36"/>
        <v>72.950258966090104</v>
      </c>
      <c r="AF40" s="120">
        <v>3.7175925925925931E-3</v>
      </c>
      <c r="AG40" s="32">
        <f t="shared" si="37"/>
        <v>62.702366127023645</v>
      </c>
      <c r="AH40" s="120">
        <v>2.1875000000000002E-3</v>
      </c>
      <c r="AI40" s="32">
        <f t="shared" si="38"/>
        <v>100</v>
      </c>
      <c r="AJ40" s="120">
        <v>6.4583333333333322E-4</v>
      </c>
      <c r="AK40" s="32">
        <f t="shared" si="39"/>
        <v>100</v>
      </c>
      <c r="AL40" s="120">
        <v>3.7662037037037035E-3</v>
      </c>
      <c r="AM40" s="32">
        <f t="shared" si="40"/>
        <v>97.172710510141371</v>
      </c>
      <c r="AN40" s="18"/>
      <c r="AO40" s="98" t="str">
        <f t="shared" si="41"/>
        <v>ESF W</v>
      </c>
      <c r="AP40" s="35">
        <f t="shared" si="42"/>
        <v>1433.2585788224665</v>
      </c>
      <c r="AQ40" s="99">
        <f>RANK(AP40,AP37:AP44,0)</f>
        <v>3</v>
      </c>
      <c r="AR40" s="37"/>
      <c r="AS40" s="37"/>
    </row>
    <row r="41" spans="1:50" ht="12" customHeight="1" x14ac:dyDescent="0.2">
      <c r="A41" s="137" t="s">
        <v>61</v>
      </c>
      <c r="B41" s="121">
        <v>4.150925925925926E-3</v>
      </c>
      <c r="C41" s="40">
        <f t="shared" si="22"/>
        <v>99.634731206781154</v>
      </c>
      <c r="D41" s="121">
        <v>2.9349537037037039E-3</v>
      </c>
      <c r="E41" s="40">
        <f t="shared" si="23"/>
        <v>100</v>
      </c>
      <c r="F41" s="121">
        <v>4.8449074074074071E-3</v>
      </c>
      <c r="G41" s="40">
        <f t="shared" si="24"/>
        <v>100</v>
      </c>
      <c r="H41" s="121">
        <v>4.3229166666666667E-3</v>
      </c>
      <c r="I41" s="40">
        <f t="shared" si="25"/>
        <v>40.481927710843372</v>
      </c>
      <c r="J41" s="121">
        <v>4.3189814814814818E-3</v>
      </c>
      <c r="K41" s="40">
        <f t="shared" si="26"/>
        <v>100</v>
      </c>
      <c r="L41" s="126">
        <v>1.5555555555555553E-2</v>
      </c>
      <c r="M41" s="40">
        <f t="shared" si="27"/>
        <v>34.233630952380963</v>
      </c>
      <c r="N41" s="129">
        <v>11</v>
      </c>
      <c r="O41" s="40">
        <f t="shared" si="28"/>
        <v>52.380952380952387</v>
      </c>
      <c r="P41" s="121">
        <v>3.6712962962962958E-4</v>
      </c>
      <c r="Q41" s="40">
        <f t="shared" si="29"/>
        <v>84.993694829760415</v>
      </c>
      <c r="R41" s="121">
        <v>1.2708333333333335E-3</v>
      </c>
      <c r="S41" s="40">
        <f t="shared" si="30"/>
        <v>75.182149362477233</v>
      </c>
      <c r="T41" s="121">
        <v>3.0688657407407405E-3</v>
      </c>
      <c r="U41" s="40">
        <f t="shared" si="31"/>
        <v>31.748067131812185</v>
      </c>
      <c r="V41" s="134">
        <v>1.0868055555555555E-4</v>
      </c>
      <c r="W41" s="40">
        <f t="shared" si="32"/>
        <v>100</v>
      </c>
      <c r="X41" s="121">
        <v>1.2416666666666667E-3</v>
      </c>
      <c r="Y41" s="40">
        <f t="shared" si="33"/>
        <v>74.058538404175977</v>
      </c>
      <c r="Z41" s="129">
        <v>16</v>
      </c>
      <c r="AA41" s="40">
        <f t="shared" si="34"/>
        <v>72.727272727272734</v>
      </c>
      <c r="AB41" s="121">
        <v>7.4710648148148151E-4</v>
      </c>
      <c r="AC41" s="40">
        <f t="shared" si="35"/>
        <v>55.522850503485678</v>
      </c>
      <c r="AD41" s="121">
        <v>1.6766203703703706E-3</v>
      </c>
      <c r="AE41" s="40">
        <f t="shared" si="36"/>
        <v>51.532514151594633</v>
      </c>
      <c r="AF41" s="121">
        <v>3.7071759259259258E-3</v>
      </c>
      <c r="AG41" s="40">
        <f t="shared" si="37"/>
        <v>62.878551358101774</v>
      </c>
      <c r="AH41" s="121">
        <v>2.5520833333333333E-3</v>
      </c>
      <c r="AI41" s="40">
        <f t="shared" si="38"/>
        <v>85.714285714285722</v>
      </c>
      <c r="AJ41" s="121">
        <v>7.3217592592592594E-4</v>
      </c>
      <c r="AK41" s="40">
        <f t="shared" si="39"/>
        <v>88.207398039835581</v>
      </c>
      <c r="AL41" s="121">
        <v>4.066435185185186E-3</v>
      </c>
      <c r="AM41" s="40">
        <f t="shared" si="40"/>
        <v>89.998292252518908</v>
      </c>
      <c r="AO41" s="96" t="str">
        <f t="shared" si="41"/>
        <v>FLCC W</v>
      </c>
      <c r="AP41" s="42">
        <f t="shared" si="42"/>
        <v>1399.2948567262786</v>
      </c>
      <c r="AQ41" s="104">
        <f>RANK(AP41,AP37:AP44,0)</f>
        <v>4</v>
      </c>
      <c r="AR41" s="44"/>
      <c r="AS41" s="44"/>
    </row>
    <row r="42" spans="1:50" s="38" customFormat="1" ht="12" customHeight="1" x14ac:dyDescent="0.2">
      <c r="A42" s="138" t="s">
        <v>43</v>
      </c>
      <c r="B42" s="120">
        <v>5.4282407407407404E-3</v>
      </c>
      <c r="C42" s="32">
        <f t="shared" si="22"/>
        <v>76.189765458422173</v>
      </c>
      <c r="D42" s="120">
        <v>5.0763888888888881E-3</v>
      </c>
      <c r="E42" s="32">
        <f t="shared" si="23"/>
        <v>57.81577747378023</v>
      </c>
      <c r="F42" s="120">
        <v>7.3888888888888893E-3</v>
      </c>
      <c r="G42" s="32">
        <f t="shared" si="24"/>
        <v>65.570175438596493</v>
      </c>
      <c r="H42" s="120">
        <v>1.8090277777777777E-3</v>
      </c>
      <c r="I42" s="32">
        <f t="shared" si="25"/>
        <v>96.737044145873327</v>
      </c>
      <c r="J42" s="120">
        <v>5.7215277777777776E-3</v>
      </c>
      <c r="K42" s="32">
        <f t="shared" si="26"/>
        <v>75.486507262208207</v>
      </c>
      <c r="L42" s="125">
        <v>7.0023148148148154E-3</v>
      </c>
      <c r="M42" s="32">
        <f t="shared" si="27"/>
        <v>76.049586776859499</v>
      </c>
      <c r="N42" s="128">
        <v>13</v>
      </c>
      <c r="O42" s="32">
        <f t="shared" si="28"/>
        <v>61.904761904761905</v>
      </c>
      <c r="P42" s="120">
        <v>3.5451388888888886E-4</v>
      </c>
      <c r="Q42" s="32">
        <f t="shared" si="29"/>
        <v>88.018282729350318</v>
      </c>
      <c r="R42" s="120">
        <v>1.835300925925926E-3</v>
      </c>
      <c r="S42" s="32">
        <f t="shared" si="30"/>
        <v>52.059027558806839</v>
      </c>
      <c r="T42" s="120">
        <v>9.7430555555555552E-4</v>
      </c>
      <c r="U42" s="32">
        <f t="shared" si="31"/>
        <v>100</v>
      </c>
      <c r="V42" s="133">
        <v>1.3634259259259261E-4</v>
      </c>
      <c r="W42" s="32">
        <f t="shared" si="32"/>
        <v>79.711375212224084</v>
      </c>
      <c r="X42" s="120">
        <v>9.9456018518518513E-4</v>
      </c>
      <c r="Y42" s="32">
        <f t="shared" si="33"/>
        <v>92.458978238100784</v>
      </c>
      <c r="Z42" s="128">
        <v>22</v>
      </c>
      <c r="AA42" s="32">
        <f t="shared" si="34"/>
        <v>100</v>
      </c>
      <c r="AB42" s="120">
        <v>6.0104166666666672E-4</v>
      </c>
      <c r="AC42" s="32">
        <f t="shared" si="35"/>
        <v>69.015983054111302</v>
      </c>
      <c r="AD42" s="120">
        <v>9.4583333333333336E-4</v>
      </c>
      <c r="AE42" s="32">
        <f t="shared" si="36"/>
        <v>91.348507097405772</v>
      </c>
      <c r="AF42" s="120">
        <v>2.3310185185185183E-3</v>
      </c>
      <c r="AG42" s="32">
        <f t="shared" si="37"/>
        <v>100</v>
      </c>
      <c r="AH42" s="120">
        <v>4.2129629629629626E-3</v>
      </c>
      <c r="AI42" s="32">
        <f t="shared" si="38"/>
        <v>51.923076923076927</v>
      </c>
      <c r="AJ42" s="120">
        <v>6.8101851851851863E-4</v>
      </c>
      <c r="AK42" s="32">
        <f t="shared" si="39"/>
        <v>94.833446634942192</v>
      </c>
      <c r="AL42" s="120">
        <v>4.2592592592592595E-3</v>
      </c>
      <c r="AM42" s="32">
        <f t="shared" si="40"/>
        <v>85.923913043478251</v>
      </c>
      <c r="AN42" s="18"/>
      <c r="AO42" s="98" t="str">
        <f t="shared" si="41"/>
        <v>NSAC W</v>
      </c>
      <c r="AP42" s="35">
        <f t="shared" si="42"/>
        <v>1515.0462089519983</v>
      </c>
      <c r="AQ42" s="99">
        <f>RANK(AP42,AP37:AP44,0)</f>
        <v>2</v>
      </c>
      <c r="AR42" s="37"/>
      <c r="AS42" s="37"/>
    </row>
    <row r="43" spans="1:50" s="8" customFormat="1" ht="12" customHeight="1" x14ac:dyDescent="0.2">
      <c r="A43" s="137" t="s">
        <v>62</v>
      </c>
      <c r="B43" s="121">
        <v>4.8611111111111112E-3</v>
      </c>
      <c r="C43" s="40">
        <f t="shared" si="22"/>
        <v>85.078571428571408</v>
      </c>
      <c r="D43" s="121">
        <v>3.5266203703703705E-3</v>
      </c>
      <c r="E43" s="40">
        <f t="shared" si="23"/>
        <v>83.222842139809643</v>
      </c>
      <c r="F43" s="121">
        <v>6.1886574074074075E-3</v>
      </c>
      <c r="G43" s="40">
        <f t="shared" si="24"/>
        <v>78.286889844772773</v>
      </c>
      <c r="H43" s="121">
        <v>2.4745370370370372E-3</v>
      </c>
      <c r="I43" s="40">
        <f t="shared" si="25"/>
        <v>70.720299345182411</v>
      </c>
      <c r="J43" s="121">
        <v>5.6159722222222227E-3</v>
      </c>
      <c r="K43" s="40">
        <f t="shared" si="26"/>
        <v>76.905321297555744</v>
      </c>
      <c r="L43" s="147">
        <v>5.325231481481482E-3</v>
      </c>
      <c r="M43" s="40">
        <f t="shared" si="27"/>
        <v>100</v>
      </c>
      <c r="N43" s="129">
        <v>0</v>
      </c>
      <c r="O43" s="40">
        <f t="shared" si="28"/>
        <v>0</v>
      </c>
      <c r="P43" s="121">
        <v>3.7465277777777779E-4</v>
      </c>
      <c r="Q43" s="40">
        <f t="shared" si="29"/>
        <v>83.286994130367617</v>
      </c>
      <c r="R43" s="121">
        <v>2.3204861111111113E-3</v>
      </c>
      <c r="S43" s="40">
        <f t="shared" si="30"/>
        <v>41.174123397675693</v>
      </c>
      <c r="T43" s="121">
        <v>3.103125E-3</v>
      </c>
      <c r="U43" s="40">
        <f t="shared" si="31"/>
        <v>31.397560702696651</v>
      </c>
      <c r="V43" s="134">
        <v>3.1145833333333335E-4</v>
      </c>
      <c r="W43" s="40">
        <f t="shared" si="32"/>
        <v>34.894091415830545</v>
      </c>
      <c r="X43" s="121">
        <v>9.1956018518518515E-4</v>
      </c>
      <c r="Y43" s="40">
        <f t="shared" si="33"/>
        <v>100</v>
      </c>
      <c r="Z43" s="129">
        <v>8</v>
      </c>
      <c r="AA43" s="40">
        <f t="shared" si="34"/>
        <v>36.363636363636367</v>
      </c>
      <c r="AB43" s="121">
        <v>5.7777777777777786E-4</v>
      </c>
      <c r="AC43" s="40">
        <f t="shared" si="35"/>
        <v>71.794871794871796</v>
      </c>
      <c r="AD43" s="121">
        <v>1.5432870370370368E-3</v>
      </c>
      <c r="AE43" s="40">
        <f t="shared" si="36"/>
        <v>55.984700764961758</v>
      </c>
      <c r="AF43" s="121">
        <v>4.9114583333333328E-3</v>
      </c>
      <c r="AG43" s="40">
        <f t="shared" si="37"/>
        <v>47.460822434311304</v>
      </c>
      <c r="AH43" s="121">
        <v>5.2199074074074066E-3</v>
      </c>
      <c r="AI43" s="40">
        <f t="shared" si="38"/>
        <v>41.906873614190701</v>
      </c>
      <c r="AJ43" s="121">
        <v>7.1180555555555548E-4</v>
      </c>
      <c r="AK43" s="40">
        <f t="shared" si="39"/>
        <v>90.731707317073159</v>
      </c>
      <c r="AL43" s="121">
        <v>4.1008101851851848E-3</v>
      </c>
      <c r="AM43" s="40">
        <f t="shared" si="40"/>
        <v>89.243882475798046</v>
      </c>
      <c r="AN43" s="18"/>
      <c r="AO43" s="96" t="str">
        <f t="shared" si="41"/>
        <v>Paul Smith W</v>
      </c>
      <c r="AP43" s="42">
        <f>SUM(C43,E43,G43,I43,K43,M43)+SUM(O43,Q43,S43,U43,W43,Y43,AA43,AC43,AE43,AG43,AI43,AK43,AM43)</f>
        <v>1218.4531884673056</v>
      </c>
      <c r="AQ43" s="97">
        <f>RANK(AP43,AP37:AP44,0)</f>
        <v>6</v>
      </c>
      <c r="AR43" s="82"/>
      <c r="AS43" s="82"/>
    </row>
    <row r="44" spans="1:50" s="84" customFormat="1" ht="12" customHeight="1" x14ac:dyDescent="0.15">
      <c r="A44" s="159"/>
      <c r="B44" s="120"/>
      <c r="C44" s="32" t="str">
        <f t="shared" si="22"/>
        <v/>
      </c>
      <c r="D44" s="120"/>
      <c r="E44" s="32" t="str">
        <f t="shared" si="23"/>
        <v/>
      </c>
      <c r="F44" s="120"/>
      <c r="G44" s="32" t="str">
        <f t="shared" si="24"/>
        <v/>
      </c>
      <c r="H44" s="120"/>
      <c r="I44" s="32" t="str">
        <f t="shared" si="25"/>
        <v/>
      </c>
      <c r="J44" s="120"/>
      <c r="K44" s="32" t="str">
        <f t="shared" si="26"/>
        <v/>
      </c>
      <c r="L44" s="148"/>
      <c r="M44" s="32" t="str">
        <f t="shared" si="27"/>
        <v/>
      </c>
      <c r="N44" s="128"/>
      <c r="O44" s="32" t="str">
        <f t="shared" si="28"/>
        <v/>
      </c>
      <c r="P44" s="120"/>
      <c r="Q44" s="32" t="str">
        <f t="shared" si="29"/>
        <v/>
      </c>
      <c r="R44" s="120"/>
      <c r="S44" s="32" t="str">
        <f t="shared" si="30"/>
        <v/>
      </c>
      <c r="T44" s="120"/>
      <c r="U44" s="32" t="str">
        <f t="shared" si="31"/>
        <v/>
      </c>
      <c r="V44" s="133"/>
      <c r="W44" s="32" t="str">
        <f t="shared" si="32"/>
        <v/>
      </c>
      <c r="X44" s="120"/>
      <c r="Y44" s="32" t="str">
        <f t="shared" si="33"/>
        <v/>
      </c>
      <c r="Z44" s="128"/>
      <c r="AA44" s="32" t="str">
        <f t="shared" si="34"/>
        <v/>
      </c>
      <c r="AB44" s="120"/>
      <c r="AC44" s="32" t="str">
        <f t="shared" si="35"/>
        <v/>
      </c>
      <c r="AD44" s="120"/>
      <c r="AE44" s="32" t="str">
        <f t="shared" si="36"/>
        <v/>
      </c>
      <c r="AF44" s="120"/>
      <c r="AG44" s="32" t="str">
        <f t="shared" si="37"/>
        <v/>
      </c>
      <c r="AH44" s="120"/>
      <c r="AI44" s="32" t="str">
        <f t="shared" si="38"/>
        <v/>
      </c>
      <c r="AJ44" s="120"/>
      <c r="AK44" s="32" t="str">
        <f t="shared" si="39"/>
        <v/>
      </c>
      <c r="AL44" s="120"/>
      <c r="AM44" s="32" t="str">
        <f t="shared" si="40"/>
        <v/>
      </c>
      <c r="AN44" s="105"/>
      <c r="AO44" s="98"/>
      <c r="AP44" s="35"/>
      <c r="AQ44" s="99"/>
      <c r="AR44" s="83"/>
      <c r="AS44" s="83"/>
    </row>
    <row r="45" spans="1:50" ht="12" customHeight="1" x14ac:dyDescent="0.15">
      <c r="A45" s="139"/>
      <c r="B45" s="144"/>
      <c r="D45" s="144"/>
      <c r="F45" s="144"/>
      <c r="H45" s="144"/>
      <c r="J45" s="144"/>
      <c r="L45" s="144"/>
      <c r="N45" s="144"/>
      <c r="P45" s="126"/>
      <c r="R45" s="144"/>
      <c r="T45" s="126"/>
      <c r="V45" s="144"/>
      <c r="X45" s="126"/>
      <c r="Z45" s="155"/>
      <c r="AB45" s="126"/>
      <c r="AD45" s="126"/>
      <c r="AF45" s="126"/>
      <c r="AH45" s="162"/>
      <c r="AJ45" s="126"/>
      <c r="AL45" s="156"/>
      <c r="AO45" s="110"/>
      <c r="AP45" s="111"/>
      <c r="AQ45" s="112"/>
    </row>
    <row r="46" spans="1:50" s="57" customFormat="1" ht="12" customHeight="1" x14ac:dyDescent="0.15">
      <c r="A46" s="157" t="s">
        <v>44</v>
      </c>
      <c r="B46" s="145">
        <v>4.5370370370370365E-3</v>
      </c>
      <c r="C46" s="113">
        <f>IF(B46="DNF","DNF",IF(B46&gt;0,B$48/B46*100,""))</f>
        <v>91.155612244897966</v>
      </c>
      <c r="D46" s="145">
        <v>3.0325231481481483E-3</v>
      </c>
      <c r="E46" s="113">
        <f>IF(D46="DNF","DNF",IF(D46&gt;0,D$48/D46*100,""))</f>
        <v>96.782565550933171</v>
      </c>
      <c r="F46" s="145">
        <v>6.2731481481481484E-3</v>
      </c>
      <c r="G46" s="113">
        <f>IF(F46="DNF","DNF",IF(F46&gt;0,F$48/F46*100,""))</f>
        <v>77.232472324723247</v>
      </c>
      <c r="H46" s="145">
        <v>5.2812500000000004E-3</v>
      </c>
      <c r="I46" s="113">
        <f>IF(H46="DNF","DNF",IF(H46&gt;0,H$48/H46*100,""))</f>
        <v>33.136094674556212</v>
      </c>
      <c r="J46" s="145">
        <v>1.0524421296296297E-2</v>
      </c>
      <c r="K46" s="113">
        <f>IF(J46="DNF","DNF",IF(J46&gt;0,J$48/J46*100,""))</f>
        <v>41.037709911911229</v>
      </c>
      <c r="L46" s="149">
        <v>8.1481481481481474E-3</v>
      </c>
      <c r="M46" s="113">
        <f>IF(L46="DNF","DNF",IF(L46&gt;0,L$48/L46*100,""))</f>
        <v>65.355113636363654</v>
      </c>
      <c r="N46" s="151">
        <v>16</v>
      </c>
      <c r="O46" s="113">
        <f>IF(N46="DNF","DNF",IF(N46&lt;&gt;"",N46/N$48*100,""))</f>
        <v>76.19047619047619</v>
      </c>
      <c r="P46" s="145">
        <v>4.9571759259259263E-4</v>
      </c>
      <c r="Q46" s="113">
        <f>IF(P46="DNF","DNF",IF(P46&gt;0,P$48/P46*100,""))</f>
        <v>62.946532804109268</v>
      </c>
      <c r="R46" s="145">
        <v>9.5567129629629637E-4</v>
      </c>
      <c r="S46" s="113">
        <f>IF(R46="DNF","DNF",IF(R46&gt;0,R$48/R46*100,""))</f>
        <v>99.975778127649278</v>
      </c>
      <c r="T46" s="145">
        <v>2.4799768518518517E-3</v>
      </c>
      <c r="U46" s="113">
        <f>IF(T46="DNF","DNF",IF(T46&gt;0,T$48/T46*100,""))</f>
        <v>39.286881037942784</v>
      </c>
      <c r="V46" s="153">
        <v>3.6203703703703701E-4</v>
      </c>
      <c r="W46" s="113">
        <f>IF(V46="DNF","DNF",IF(V46&gt;0,V$48/V46*100,""))</f>
        <v>30.01918158567775</v>
      </c>
      <c r="X46" s="145">
        <v>1.0827546296296295E-3</v>
      </c>
      <c r="Y46" s="113">
        <f>IF(X46="DNF","DNF",IF(X46&gt;0,X$48/X46*100,""))</f>
        <v>84.927846071619456</v>
      </c>
      <c r="Z46" s="151">
        <v>5</v>
      </c>
      <c r="AA46" s="113">
        <f>IF(Z46="DNF","DNF",IF(Z46&lt;&gt;"",Z46/Z$48*100,""))</f>
        <v>22.727272727272727</v>
      </c>
      <c r="AB46" s="145">
        <v>9.6701388888888889E-4</v>
      </c>
      <c r="AC46" s="113">
        <f>IF(AB46="DNF","DNF",IF(AB46&gt;0,AB$48/AB46*100,""))</f>
        <v>42.89646918013166</v>
      </c>
      <c r="AD46" s="145">
        <v>2.2280092592592594E-3</v>
      </c>
      <c r="AE46" s="113">
        <f>IF(AD46="DNF","DNF",IF(AD46&gt;0,AD$48/AD46*100,""))</f>
        <v>38.779220779220772</v>
      </c>
      <c r="AF46" s="145">
        <v>3.6853009259259256E-3</v>
      </c>
      <c r="AG46" s="113">
        <f>IF(AF46="DNF","DNF",IF(AF46&gt;0,AF$48/AF46*100,""))</f>
        <v>63.251782293269684</v>
      </c>
      <c r="AH46" s="125">
        <v>2.6215277777777777E-3</v>
      </c>
      <c r="AI46" s="113">
        <f>IF(AH46="DNF","DNF",IF(AH46&gt;0,AH$48/AH46*100,""))</f>
        <v>83.443708609271525</v>
      </c>
      <c r="AJ46" s="145">
        <v>1.0680555555555556E-3</v>
      </c>
      <c r="AK46" s="113">
        <f>IF(AJ46="DNF","DNF",IF(AJ46&gt;0,AJ$48/AJ46*100,""))</f>
        <v>60.468140442132622</v>
      </c>
      <c r="AL46" s="145">
        <v>4.9641203703703705E-3</v>
      </c>
      <c r="AM46" s="113">
        <f>IF(AL46="DNF","DNF",IF(AL46&gt;0,AL$48/AL46*100,""))</f>
        <v>73.723478666355788</v>
      </c>
      <c r="AN46" s="109"/>
      <c r="AO46" s="103" t="str">
        <f>A46</f>
        <v>Dartmouth LW</v>
      </c>
      <c r="AP46" s="114">
        <f>SUM(C46,E46,G46,I46,K46,M46)+SUM(O46,Q46,S46,U46,W46,Y46,AA46,AC46,AE46,AG46,AI46,AK46,AM46)</f>
        <v>1183.3363368585151</v>
      </c>
      <c r="AQ46" s="115">
        <f>RANK(AP46, AP46,0)</f>
        <v>1</v>
      </c>
      <c r="AR46" s="116"/>
      <c r="AS46" s="116"/>
    </row>
    <row r="47" spans="1:50" s="105" customFormat="1" ht="12" customHeight="1" thickBot="1" x14ac:dyDescent="0.2">
      <c r="A47" s="158"/>
      <c r="B47" s="106"/>
      <c r="C47" s="107"/>
      <c r="D47" s="146"/>
      <c r="E47" s="107"/>
      <c r="F47" s="146"/>
      <c r="G47" s="107"/>
      <c r="H47" s="146"/>
      <c r="I47" s="107"/>
      <c r="J47" s="146"/>
      <c r="K47" s="107"/>
      <c r="L47" s="150"/>
      <c r="M47" s="107"/>
      <c r="N47" s="152"/>
      <c r="O47" s="107"/>
      <c r="P47" s="146"/>
      <c r="Q47" s="107"/>
      <c r="R47" s="146"/>
      <c r="S47" s="107"/>
      <c r="T47" s="146"/>
      <c r="U47" s="107"/>
      <c r="V47" s="154"/>
      <c r="W47" s="107"/>
      <c r="X47" s="146"/>
      <c r="Y47" s="107"/>
      <c r="Z47" s="152"/>
      <c r="AA47" s="107"/>
      <c r="AB47" s="146"/>
      <c r="AC47" s="107"/>
      <c r="AD47" s="146"/>
      <c r="AE47" s="107"/>
      <c r="AF47" s="146"/>
      <c r="AG47" s="107"/>
      <c r="AH47" s="146"/>
      <c r="AI47" s="107"/>
      <c r="AJ47" s="146"/>
      <c r="AK47" s="107"/>
      <c r="AL47" s="146"/>
      <c r="AM47" s="107"/>
      <c r="AO47" s="100"/>
      <c r="AP47" s="101"/>
      <c r="AQ47" s="102"/>
      <c r="AR47" s="108"/>
      <c r="AS47" s="108"/>
      <c r="AT47" s="109"/>
      <c r="AU47" s="109"/>
      <c r="AV47" s="109"/>
      <c r="AW47" s="109"/>
      <c r="AX47" s="109"/>
    </row>
    <row r="48" spans="1:50" s="11" customFormat="1" ht="12" customHeight="1" x14ac:dyDescent="0.15">
      <c r="A48" s="1" t="s">
        <v>45</v>
      </c>
      <c r="B48" s="4">
        <f>MIN(B37:B44)</f>
        <v>4.1357638888888885E-3</v>
      </c>
      <c r="C48" s="61"/>
      <c r="D48" s="4">
        <f>MIN(D37:D44)</f>
        <v>2.9349537037037039E-3</v>
      </c>
      <c r="E48" s="62"/>
      <c r="F48" s="4">
        <f>MIN(F37:F44)</f>
        <v>4.8449074074074071E-3</v>
      </c>
      <c r="G48" s="62"/>
      <c r="H48" s="4">
        <f>MIN(H37:H44)</f>
        <v>1.75E-3</v>
      </c>
      <c r="I48" s="62"/>
      <c r="J48" s="4">
        <f>MIN(J37:J44)</f>
        <v>4.3189814814814818E-3</v>
      </c>
      <c r="K48" s="62"/>
      <c r="L48" s="4">
        <f>MIN(L37:L44)</f>
        <v>5.325231481481482E-3</v>
      </c>
      <c r="M48" s="62"/>
      <c r="N48" s="5">
        <f>MAX(N37:N44)</f>
        <v>21</v>
      </c>
      <c r="O48" s="61"/>
      <c r="P48" s="4">
        <f>MIN(P37:P44)</f>
        <v>3.1203703703703705E-4</v>
      </c>
      <c r="Q48" s="62"/>
      <c r="R48" s="4">
        <f>MIN(R37:R44)</f>
        <v>9.5543981481481489E-4</v>
      </c>
      <c r="S48" s="62"/>
      <c r="T48" s="4">
        <f>MIN(T37:T44)</f>
        <v>9.7430555555555552E-4</v>
      </c>
      <c r="U48" s="62"/>
      <c r="V48" s="26">
        <f>MIN(V37:V44)</f>
        <v>1.0868055555555555E-4</v>
      </c>
      <c r="W48" s="62"/>
      <c r="X48" s="4">
        <f>MIN(X37:X44)</f>
        <v>9.1956018518518515E-4</v>
      </c>
      <c r="Y48" s="62"/>
      <c r="Z48" s="5">
        <f>MAX(Z37:Z44)</f>
        <v>22</v>
      </c>
      <c r="AA48" s="61"/>
      <c r="AB48" s="4">
        <f>MIN(AB37:AB44)</f>
        <v>4.1481481481481485E-4</v>
      </c>
      <c r="AC48" s="62"/>
      <c r="AD48" s="4">
        <f>MIN(AD37:AD44)</f>
        <v>8.6400462962962961E-4</v>
      </c>
      <c r="AE48" s="62"/>
      <c r="AF48" s="4">
        <f>MIN(AF37:AF44)</f>
        <v>2.3310185185185183E-3</v>
      </c>
      <c r="AG48" s="62"/>
      <c r="AH48" s="4">
        <f>MIN(AH37:AH44)</f>
        <v>2.1875000000000002E-3</v>
      </c>
      <c r="AI48" s="62"/>
      <c r="AJ48" s="4">
        <f>MIN(AJ37:AJ44)</f>
        <v>6.4583333333333322E-4</v>
      </c>
      <c r="AK48" s="62"/>
      <c r="AL48" s="4">
        <f>MIN(AL37:AL44)</f>
        <v>3.6597222222222222E-3</v>
      </c>
      <c r="AM48" s="62"/>
      <c r="AN48" s="18"/>
      <c r="AO48" s="18"/>
      <c r="AP48" s="18"/>
      <c r="AQ48" s="18"/>
      <c r="AR48" s="10"/>
      <c r="AS48" s="10"/>
    </row>
    <row r="49" spans="1:45" s="57" customFormat="1" ht="12" customHeight="1" x14ac:dyDescent="0.15">
      <c r="A49" s="63" t="s">
        <v>34</v>
      </c>
      <c r="B49" s="64" t="str">
        <f>INDEX( $A$37:$A$44, MATCH(B50,B37:B44,0))</f>
        <v>Dartmouth W</v>
      </c>
      <c r="C49" s="66"/>
      <c r="D49" s="64" t="str">
        <f>INDEX( $A$37:$A$44, MATCH(D50,D37:D44,0))</f>
        <v>FLCC W</v>
      </c>
      <c r="E49" s="66"/>
      <c r="F49" s="64" t="str">
        <f>INDEX( $A$37:$A$44, MATCH(F50,F37:F44,0))</f>
        <v>FLCC W</v>
      </c>
      <c r="G49" s="66"/>
      <c r="H49" s="64" t="str">
        <f>INDEX( $A$37:$A$44, MATCH(H50,H37:H44,0))</f>
        <v>ESF W</v>
      </c>
      <c r="I49" s="66"/>
      <c r="J49" s="64" t="str">
        <f>INDEX( $A$37:$A$44, MATCH(J50,J37:J44,0))</f>
        <v>FLCC W</v>
      </c>
      <c r="K49" s="66"/>
      <c r="L49" s="64" t="str">
        <f>INDEX( $A$37:$A$44, MATCH(L50,L37:L44,0))</f>
        <v>Paul Smith W</v>
      </c>
      <c r="M49" s="66"/>
      <c r="N49" s="64" t="str">
        <f>INDEX( $A$37:$A$44, MATCH(N50,N37:N44,0))</f>
        <v>Colby W</v>
      </c>
      <c r="O49" s="66"/>
      <c r="P49" s="64" t="str">
        <f>INDEX( $A$37:$A$44, MATCH(P50,P37:P44,0))</f>
        <v>Colby W</v>
      </c>
      <c r="Q49" s="66"/>
      <c r="R49" s="64" t="str">
        <f>INDEX( $A$37:$A$44, MATCH(R50,R37:R44,0))</f>
        <v>Colby W</v>
      </c>
      <c r="S49" s="66"/>
      <c r="T49" s="64" t="str">
        <f>INDEX( $A$37:$A$44, MATCH(T50,T37:T44,0))</f>
        <v>NSAC W</v>
      </c>
      <c r="U49" s="66"/>
      <c r="V49" s="64" t="str">
        <f>INDEX( $A$37:$A$44, MATCH(V50,V37:V44,0))</f>
        <v>FLCC W</v>
      </c>
      <c r="W49" s="66"/>
      <c r="X49" s="64" t="str">
        <f>INDEX( $A$37:$A$44, MATCH(X50,X37:X44,0))</f>
        <v>Paul Smith W</v>
      </c>
      <c r="Y49" s="66"/>
      <c r="Z49" s="64" t="str">
        <f>INDEX( $A$37:$A$44, MATCH(Z50,Z37:Z44,0))</f>
        <v>Cobleskill W</v>
      </c>
      <c r="AA49" s="66"/>
      <c r="AB49" s="64" t="str">
        <f>INDEX( $A$37:$A$44, MATCH(AB50,AB37:AB44,0))</f>
        <v>ESF W</v>
      </c>
      <c r="AC49" s="66"/>
      <c r="AD49" s="64" t="str">
        <f>INDEX( $A$37:$A$44, MATCH(AD50,AD37:AD44,0))</f>
        <v>Colby W</v>
      </c>
      <c r="AE49" s="66"/>
      <c r="AF49" s="64" t="str">
        <f>INDEX( $A$37:$A$44, MATCH(AF50,AF37:AF44,0))</f>
        <v>NSAC W</v>
      </c>
      <c r="AG49" s="66"/>
      <c r="AH49" s="64" t="str">
        <f>INDEX( $A$37:$A$44, MATCH(AH50,AH37:AH44,0))</f>
        <v>ESF W</v>
      </c>
      <c r="AI49" s="66"/>
      <c r="AJ49" s="64" t="str">
        <f>INDEX( $A$37:$A$44, MATCH(AJ50,AJ37:AJ44,0))</f>
        <v>ESF W</v>
      </c>
      <c r="AK49" s="66"/>
      <c r="AL49" s="64" t="str">
        <f>INDEX( $A$37:$A$44, MATCH(AL50,AL37:AL44,0))</f>
        <v>Dartmouth W</v>
      </c>
      <c r="AM49" s="66"/>
      <c r="AN49" s="18"/>
      <c r="AO49" s="18"/>
      <c r="AP49" s="18"/>
      <c r="AQ49" s="18"/>
      <c r="AR49" s="67"/>
      <c r="AS49" s="67"/>
    </row>
    <row r="50" spans="1:45" s="72" customFormat="1" ht="12" customHeight="1" x14ac:dyDescent="0.15">
      <c r="A50" s="68" t="s">
        <v>35</v>
      </c>
      <c r="B50" s="15">
        <f>SMALL(B37:B44,1)</f>
        <v>4.1357638888888885E-3</v>
      </c>
      <c r="C50" s="14"/>
      <c r="D50" s="15">
        <f>SMALL(D37:D44,1)</f>
        <v>2.9349537037037039E-3</v>
      </c>
      <c r="E50" s="14"/>
      <c r="F50" s="15">
        <f>SMALL(F37:F44,1)</f>
        <v>4.8449074074074071E-3</v>
      </c>
      <c r="G50" s="14"/>
      <c r="H50" s="15">
        <f>SMALL(H37:H44,1)</f>
        <v>1.75E-3</v>
      </c>
      <c r="I50" s="14"/>
      <c r="J50" s="15">
        <f>SMALL(J37:J44,1)</f>
        <v>4.3189814814814818E-3</v>
      </c>
      <c r="K50" s="14"/>
      <c r="L50" s="15">
        <f>SMALL(L37:L44,1)</f>
        <v>5.325231481481482E-3</v>
      </c>
      <c r="M50" s="14"/>
      <c r="N50" s="16">
        <f>LARGE(N37:N44,1)</f>
        <v>21</v>
      </c>
      <c r="O50" s="14"/>
      <c r="P50" s="15">
        <f>SMALL(P37:P44,1)</f>
        <v>3.1203703703703705E-4</v>
      </c>
      <c r="Q50" s="14"/>
      <c r="R50" s="15">
        <f>SMALL(R37:R44,1)</f>
        <v>9.5543981481481489E-4</v>
      </c>
      <c r="S50" s="14"/>
      <c r="T50" s="15">
        <f>SMALL(T37:T44,1)</f>
        <v>9.7430555555555552E-4</v>
      </c>
      <c r="U50" s="14"/>
      <c r="V50" s="70">
        <f>SMALL(V37:V44,1)</f>
        <v>1.0868055555555555E-4</v>
      </c>
      <c r="W50" s="14"/>
      <c r="X50" s="15">
        <f>SMALL(X37:X44,1)</f>
        <v>9.1956018518518515E-4</v>
      </c>
      <c r="Y50" s="14"/>
      <c r="Z50" s="16">
        <f>LARGE(Z37:Z44,1)</f>
        <v>22</v>
      </c>
      <c r="AA50" s="14"/>
      <c r="AB50" s="15">
        <f>SMALL(AB37:AB44,1)</f>
        <v>4.1481481481481485E-4</v>
      </c>
      <c r="AC50" s="14"/>
      <c r="AD50" s="15">
        <f>SMALL(AD37:AD44,1)</f>
        <v>8.6400462962962961E-4</v>
      </c>
      <c r="AE50" s="14"/>
      <c r="AF50" s="15">
        <f>SMALL(AF37:AF44,1)</f>
        <v>2.3310185185185183E-3</v>
      </c>
      <c r="AG50" s="14"/>
      <c r="AH50" s="15">
        <f>SMALL(AH37:AH44,1)</f>
        <v>2.1875000000000002E-3</v>
      </c>
      <c r="AI50" s="14"/>
      <c r="AJ50" s="15">
        <f>SMALL(AJ37:AJ44,1)</f>
        <v>6.4583333333333322E-4</v>
      </c>
      <c r="AK50" s="14"/>
      <c r="AL50" s="15">
        <f>SMALL(AL37:AL44,1)</f>
        <v>3.6597222222222222E-3</v>
      </c>
      <c r="AM50" s="14"/>
      <c r="AN50" s="18"/>
      <c r="AO50" s="18"/>
      <c r="AP50" s="18"/>
      <c r="AQ50" s="18"/>
      <c r="AR50" s="71"/>
      <c r="AS50" s="71"/>
    </row>
    <row r="51" spans="1:45" s="57" customFormat="1" ht="12" customHeight="1" x14ac:dyDescent="0.15">
      <c r="A51" s="63" t="s">
        <v>36</v>
      </c>
      <c r="B51" s="64" t="str">
        <f>INDEX( $A$37:$A$44, MATCH(B52,B37:B44,0))</f>
        <v>FLCC W</v>
      </c>
      <c r="C51" s="66"/>
      <c r="D51" s="64" t="str">
        <f>INDEX( $A$37:$A$44, MATCH(D52,D37:D44,0))</f>
        <v>Dartmouth W</v>
      </c>
      <c r="E51" s="66"/>
      <c r="F51" s="64" t="str">
        <f>INDEX( $A$37:$A$44, MATCH(F52,F37:F44,0))</f>
        <v>ESF W</v>
      </c>
      <c r="G51" s="66"/>
      <c r="H51" s="64" t="str">
        <f>INDEX( $A$37:$A$44, MATCH(H52,H37:H44,0))</f>
        <v>NSAC W</v>
      </c>
      <c r="I51" s="66"/>
      <c r="J51" s="64" t="str">
        <f>INDEX( $A$37:$A$44, MATCH(J52,J37:J44,0))</f>
        <v>ESF W</v>
      </c>
      <c r="K51" s="66"/>
      <c r="L51" s="64" t="str">
        <f>INDEX( $A$37:$A$44, MATCH(L52,L37:L44,0))</f>
        <v>Colby W</v>
      </c>
      <c r="M51" s="66"/>
      <c r="N51" s="64" t="str">
        <f>INDEX( $A$37:$A$44, MATCH(N52,N37:N44,0))</f>
        <v>ESF W</v>
      </c>
      <c r="O51" s="66"/>
      <c r="P51" s="64" t="str">
        <f>INDEX( $A$37:$A$44, MATCH(P52,P37:P44,0))</f>
        <v>NSAC W</v>
      </c>
      <c r="Q51" s="66"/>
      <c r="R51" s="64" t="str">
        <f>INDEX( $A$37:$A$44, MATCH(R52,R37:R44,0))</f>
        <v>Dartmouth W</v>
      </c>
      <c r="S51" s="66"/>
      <c r="T51" s="64" t="str">
        <f>INDEX( $A$37:$A$44, MATCH(T52,T37:T44,0))</f>
        <v>Colby W</v>
      </c>
      <c r="U51" s="66"/>
      <c r="V51" s="64" t="str">
        <f>INDEX( $A$37:$A$44, MATCH(V52,V37:V44,0))</f>
        <v>Colby W</v>
      </c>
      <c r="W51" s="66"/>
      <c r="X51" s="64" t="str">
        <f>INDEX( $A$37:$A$44, MATCH(X52,X37:X44,0))</f>
        <v>Dartmouth W</v>
      </c>
      <c r="Y51" s="66"/>
      <c r="Z51" s="64" t="str">
        <f>INDEX( $A$37:$A$44, MATCH(Z52,Z37:Z44,0))</f>
        <v>Cobleskill W</v>
      </c>
      <c r="AA51" s="66"/>
      <c r="AB51" s="64" t="str">
        <f>INDEX( $A$37:$A$44, MATCH(AB52,AB37:AB44,0))</f>
        <v>Colby W</v>
      </c>
      <c r="AC51" s="66"/>
      <c r="AD51" s="64" t="str">
        <f>INDEX( $A$37:$A$44, MATCH(AD52,AD37:AD44,0))</f>
        <v>NSAC W</v>
      </c>
      <c r="AE51" s="66"/>
      <c r="AF51" s="64" t="str">
        <f>INDEX( $A$37:$A$44, MATCH(AF52,AF37:AF44,0))</f>
        <v>Colby W</v>
      </c>
      <c r="AG51" s="66"/>
      <c r="AH51" s="64" t="str">
        <f>INDEX( $A$37:$A$44, MATCH(AH52,AH37:AH44,0))</f>
        <v>FLCC W</v>
      </c>
      <c r="AI51" s="66"/>
      <c r="AJ51" s="64" t="str">
        <f>INDEX( $A$37:$A$44, MATCH(AJ52,AJ37:AJ44,0))</f>
        <v>NSAC W</v>
      </c>
      <c r="AK51" s="66"/>
      <c r="AL51" s="64" t="str">
        <f>INDEX( $A$37:$A$44, MATCH(AL52,AL37:AL44,0))</f>
        <v>ESF W</v>
      </c>
      <c r="AM51" s="66"/>
      <c r="AN51" s="18"/>
      <c r="AO51" s="18"/>
      <c r="AP51" s="18"/>
      <c r="AQ51" s="18"/>
      <c r="AR51" s="67"/>
      <c r="AS51" s="67"/>
    </row>
    <row r="52" spans="1:45" s="72" customFormat="1" ht="12" customHeight="1" x14ac:dyDescent="0.15">
      <c r="A52" s="68" t="s">
        <v>35</v>
      </c>
      <c r="B52" s="15">
        <f>SMALL(B37:B44,2)</f>
        <v>4.150925925925926E-3</v>
      </c>
      <c r="C52" s="14"/>
      <c r="D52" s="15">
        <f>SMALL(D37:D44,2)</f>
        <v>3.2407407407407406E-3</v>
      </c>
      <c r="E52" s="14"/>
      <c r="F52" s="15">
        <f>SMALL(F37:F44,2)</f>
        <v>5.0868055555555554E-3</v>
      </c>
      <c r="G52" s="14"/>
      <c r="H52" s="15">
        <f>SMALL(H37:H44,2)</f>
        <v>1.8090277777777777E-3</v>
      </c>
      <c r="I52" s="14"/>
      <c r="J52" s="15">
        <f>SMALL(J37:J44,2)</f>
        <v>5.0771990740740743E-3</v>
      </c>
      <c r="K52" s="14"/>
      <c r="L52" s="15">
        <f>SMALL(L37:L44,2)</f>
        <v>6.8865740740740736E-3</v>
      </c>
      <c r="M52" s="14"/>
      <c r="N52" s="16">
        <f>LARGE(N37:N44,2)</f>
        <v>18</v>
      </c>
      <c r="O52" s="14"/>
      <c r="P52" s="15">
        <f>SMALL(P37:P44,2)</f>
        <v>3.5451388888888886E-4</v>
      </c>
      <c r="Q52" s="14"/>
      <c r="R52" s="15">
        <f>SMALL(R37:R44,2)</f>
        <v>1.2478009259259259E-3</v>
      </c>
      <c r="S52" s="14"/>
      <c r="T52" s="15">
        <f>SMALL(T37:T44,2)</f>
        <v>1.0444444444444444E-3</v>
      </c>
      <c r="U52" s="14"/>
      <c r="V52" s="70">
        <f>SMALL(V37:V44,2)</f>
        <v>1.2106481481481483E-4</v>
      </c>
      <c r="W52" s="14"/>
      <c r="X52" s="15">
        <f>SMALL(X37:X44,2)</f>
        <v>9.2245370370370365E-4</v>
      </c>
      <c r="Y52" s="14"/>
      <c r="Z52" s="16">
        <f>LARGE(Z37:Z44,2)</f>
        <v>22</v>
      </c>
      <c r="AA52" s="14"/>
      <c r="AB52" s="15">
        <f>SMALL(AB37:AB44,2)</f>
        <v>5.2916666666666661E-4</v>
      </c>
      <c r="AC52" s="14"/>
      <c r="AD52" s="15">
        <f>SMALL(AD37:AD44,2)</f>
        <v>9.4583333333333336E-4</v>
      </c>
      <c r="AE52" s="14"/>
      <c r="AF52" s="15">
        <f>SMALL(AF37:AF44,2)</f>
        <v>2.5925925925925925E-3</v>
      </c>
      <c r="AG52" s="14"/>
      <c r="AH52" s="15">
        <f>SMALL(AH37:AH44,2)</f>
        <v>2.5520833333333333E-3</v>
      </c>
      <c r="AI52" s="14"/>
      <c r="AJ52" s="15">
        <f>SMALL(AJ37:AJ44,2)</f>
        <v>6.8101851851851863E-4</v>
      </c>
      <c r="AK52" s="14"/>
      <c r="AL52" s="15">
        <f>SMALL(AL37:AL44,2)</f>
        <v>3.7662037037037035E-3</v>
      </c>
      <c r="AM52" s="14"/>
      <c r="AN52" s="18"/>
      <c r="AO52" s="18"/>
      <c r="AP52" s="18"/>
      <c r="AQ52" s="18"/>
      <c r="AR52" s="71"/>
      <c r="AS52" s="71"/>
    </row>
    <row r="53" spans="1:45" s="57" customFormat="1" ht="12" customHeight="1" x14ac:dyDescent="0.15">
      <c r="A53" s="63" t="s">
        <v>37</v>
      </c>
      <c r="B53" s="64" t="str">
        <f>INDEX( $A$37:$A$44, MATCH(B54,B37:B44,0))</f>
        <v>Paul Smith W</v>
      </c>
      <c r="C53" s="66"/>
      <c r="D53" s="64" t="str">
        <f>INDEX( $A$37:$A$44, MATCH(D54,D37:D44,0))</f>
        <v>Paul Smith W</v>
      </c>
      <c r="E53" s="66"/>
      <c r="F53" s="64" t="str">
        <f>INDEX( $A$37:$A$44, MATCH(F54,F37:F44,0))</f>
        <v>Colby W</v>
      </c>
      <c r="G53" s="66"/>
      <c r="H53" s="64" t="str">
        <f>INDEX( $A$37:$A$44, MATCH(H54,H37:H44,0))</f>
        <v>Colby W</v>
      </c>
      <c r="I53" s="66"/>
      <c r="J53" s="64" t="str">
        <f>INDEX( $A$37:$A$44, MATCH(J54,J37:J44,0))</f>
        <v>Colby W</v>
      </c>
      <c r="K53" s="66"/>
      <c r="L53" s="64" t="str">
        <f>INDEX( $A$37:$A$44, MATCH(L54,L37:L44,0))</f>
        <v>ESF W</v>
      </c>
      <c r="M53" s="66"/>
      <c r="N53" s="64" t="str">
        <f>INDEX( $A$37:$A$44, MATCH(N54,N37:N44,0))</f>
        <v>Cobleskill W</v>
      </c>
      <c r="O53" s="66"/>
      <c r="P53" s="64" t="str">
        <f>INDEX( $A$37:$A$44, MATCH(P54,P37:P44,0))</f>
        <v>FLCC W</v>
      </c>
      <c r="Q53" s="66"/>
      <c r="R53" s="64" t="str">
        <f>INDEX( $A$37:$A$44, MATCH(R54,R37:R44,0))</f>
        <v>FLCC W</v>
      </c>
      <c r="S53" s="66"/>
      <c r="T53" s="64" t="str">
        <f>INDEX( $A$37:$A$44, MATCH(T54,T37:T44,0))</f>
        <v>ESF W</v>
      </c>
      <c r="U53" s="66"/>
      <c r="V53" s="64" t="str">
        <f>INDEX( $A$37:$A$44, MATCH(V54,V37:V44,0))</f>
        <v>Dartmouth W</v>
      </c>
      <c r="W53" s="66"/>
      <c r="X53" s="64" t="str">
        <f>INDEX( $A$37:$A$44, MATCH(X54,X37:X44,0))</f>
        <v>Colby W</v>
      </c>
      <c r="Y53" s="66"/>
      <c r="Z53" s="64" t="str">
        <f>INDEX( $A$37:$A$44, MATCH(Z54,Z37:Z44,0))</f>
        <v>Cobleskill W</v>
      </c>
      <c r="AA53" s="66"/>
      <c r="AB53" s="64" t="str">
        <f>INDEX( $A$37:$A$44, MATCH(AB54,AB37:AB44,0))</f>
        <v>Paul Smith W</v>
      </c>
      <c r="AC53" s="66"/>
      <c r="AD53" s="64" t="str">
        <f>INDEX( $A$37:$A$44, MATCH(AD54,AD37:AD44,0))</f>
        <v>ESF W</v>
      </c>
      <c r="AE53" s="66"/>
      <c r="AF53" s="64" t="str">
        <f>INDEX( $A$37:$A$44, MATCH(AF54,AF37:AF44,0))</f>
        <v>FLCC W</v>
      </c>
      <c r="AG53" s="66"/>
      <c r="AH53" s="64" t="str">
        <f>INDEX( $A$37:$A$44, MATCH(AH54,AH37:AH44,0))</f>
        <v>Colby W</v>
      </c>
      <c r="AI53" s="66"/>
      <c r="AJ53" s="64" t="str">
        <f>INDEX( $A$37:$A$44, MATCH(AJ54,AJ37:AJ44,0))</f>
        <v>Paul Smith W</v>
      </c>
      <c r="AK53" s="66"/>
      <c r="AL53" s="64" t="str">
        <f>INDEX( $A$37:$A$44, MATCH(AL54,AL37:AL44,0))</f>
        <v>FLCC W</v>
      </c>
      <c r="AM53" s="66"/>
      <c r="AN53" s="18"/>
      <c r="AO53" s="18"/>
      <c r="AP53" s="18"/>
      <c r="AQ53" s="18"/>
      <c r="AR53" s="67"/>
      <c r="AS53" s="67"/>
    </row>
    <row r="54" spans="1:45" s="72" customFormat="1" ht="12" customHeight="1" x14ac:dyDescent="0.15">
      <c r="A54" s="68" t="s">
        <v>35</v>
      </c>
      <c r="B54" s="15">
        <f>SMALL(B37:B44,3)</f>
        <v>4.8611111111111112E-3</v>
      </c>
      <c r="C54" s="14"/>
      <c r="D54" s="15">
        <f>SMALL(D37:D44,3)</f>
        <v>3.5266203703703705E-3</v>
      </c>
      <c r="E54" s="14"/>
      <c r="F54" s="15">
        <f>SMALL(F37:F44,3)</f>
        <v>5.37037037037037E-3</v>
      </c>
      <c r="G54" s="14"/>
      <c r="H54" s="15">
        <f>SMALL(H37:H44,3)</f>
        <v>1.9189814814814814E-3</v>
      </c>
      <c r="I54" s="14"/>
      <c r="J54" s="15">
        <f>SMALL(J37:J44,3)</f>
        <v>5.4913194444444445E-3</v>
      </c>
      <c r="K54" s="14"/>
      <c r="L54" s="15">
        <f>SMALL(L37:L44,3)</f>
        <v>7.0023148148148154E-3</v>
      </c>
      <c r="M54" s="14"/>
      <c r="N54" s="16">
        <f>LARGE(N37:N44,3)</f>
        <v>15</v>
      </c>
      <c r="O54" s="14"/>
      <c r="P54" s="15">
        <f>SMALL(P37:P44,3)</f>
        <v>3.6712962962962958E-4</v>
      </c>
      <c r="Q54" s="14"/>
      <c r="R54" s="15">
        <f>SMALL(R37:R44,3)</f>
        <v>1.2708333333333335E-3</v>
      </c>
      <c r="S54" s="14"/>
      <c r="T54" s="15">
        <f>SMALL(T37:T44,3)</f>
        <v>2.6030092592592593E-3</v>
      </c>
      <c r="U54" s="14"/>
      <c r="V54" s="70">
        <f>SMALL(V37:V44,3)</f>
        <v>1.2372685185185184E-4</v>
      </c>
      <c r="W54" s="14"/>
      <c r="X54" s="15">
        <f>SMALL(X37:X44,3)</f>
        <v>9.8900462962962961E-4</v>
      </c>
      <c r="Y54" s="14"/>
      <c r="Z54" s="16">
        <f>LARGE(Z37:Z44,3)</f>
        <v>22</v>
      </c>
      <c r="AA54" s="14"/>
      <c r="AB54" s="15">
        <f>SMALL(AB37:AB44,3)</f>
        <v>5.7777777777777786E-4</v>
      </c>
      <c r="AC54" s="14"/>
      <c r="AD54" s="15">
        <f>SMALL(AD37:AD44,3)</f>
        <v>1.1843749999999999E-3</v>
      </c>
      <c r="AE54" s="14"/>
      <c r="AF54" s="15">
        <f>SMALL(AF37:AF44,3)</f>
        <v>3.7071759259259258E-3</v>
      </c>
      <c r="AG54" s="14"/>
      <c r="AH54" s="15">
        <f>SMALL(AH37:AH44,3)</f>
        <v>2.7372685185185187E-3</v>
      </c>
      <c r="AI54" s="85"/>
      <c r="AJ54" s="15">
        <f>SMALL(AJ37:AJ44,3)</f>
        <v>7.1180555555555548E-4</v>
      </c>
      <c r="AK54" s="14"/>
      <c r="AL54" s="15">
        <f>SMALL(AL37:AL44,3)</f>
        <v>4.066435185185186E-3</v>
      </c>
      <c r="AM54" s="14"/>
      <c r="AN54" s="18"/>
      <c r="AO54" s="18"/>
      <c r="AP54" s="18"/>
      <c r="AQ54" s="18"/>
      <c r="AR54" s="71"/>
      <c r="AS54" s="71"/>
    </row>
    <row r="55" spans="1:45" ht="12" customHeight="1" x14ac:dyDescent="0.15">
      <c r="C55" s="91"/>
      <c r="E55" s="91"/>
      <c r="G55" s="91"/>
      <c r="I55" s="91"/>
      <c r="K55" s="91"/>
      <c r="M55" s="91"/>
      <c r="O55" s="91"/>
      <c r="Q55" s="91"/>
      <c r="S55" s="91"/>
      <c r="U55" s="91"/>
      <c r="W55" s="91"/>
      <c r="Y55" s="91"/>
      <c r="AA55" s="91"/>
      <c r="AC55" s="91"/>
      <c r="AE55" s="91"/>
      <c r="AG55" s="91"/>
      <c r="AI55" s="91"/>
      <c r="AK55" s="91"/>
      <c r="AM55" s="91"/>
      <c r="AP55" s="91"/>
      <c r="AQ55" s="92"/>
      <c r="AR55" s="18"/>
      <c r="AS55" s="18"/>
    </row>
    <row r="56" spans="1:45" ht="12" customHeight="1" x14ac:dyDescent="0.15">
      <c r="C56" s="91"/>
      <c r="E56" s="91"/>
      <c r="G56" s="91"/>
      <c r="I56" s="91"/>
      <c r="K56" s="91"/>
      <c r="M56" s="91"/>
      <c r="O56" s="91"/>
      <c r="Q56" s="91"/>
      <c r="S56" s="91"/>
      <c r="U56" s="91"/>
      <c r="W56" s="91"/>
      <c r="Y56" s="91"/>
      <c r="AA56" s="91"/>
      <c r="AC56" s="91"/>
      <c r="AE56" s="91"/>
      <c r="AG56" s="91"/>
      <c r="AI56" s="91"/>
      <c r="AK56" s="91"/>
      <c r="AM56" s="91"/>
      <c r="AP56" s="91"/>
      <c r="AQ56" s="92"/>
      <c r="AR56" s="18"/>
      <c r="AS56" s="18"/>
    </row>
    <row r="57" spans="1:45" ht="12" customHeight="1" x14ac:dyDescent="0.15">
      <c r="C57" s="91"/>
      <c r="E57" s="91"/>
      <c r="G57" s="91"/>
      <c r="I57" s="91"/>
      <c r="K57" s="91"/>
      <c r="M57" s="91"/>
      <c r="O57" s="91"/>
      <c r="Q57" s="91"/>
      <c r="S57" s="91"/>
      <c r="U57" s="91"/>
      <c r="W57" s="91"/>
      <c r="Y57" s="91"/>
      <c r="AA57" s="91"/>
      <c r="AC57" s="91"/>
      <c r="AE57" s="91"/>
      <c r="AG57" s="91"/>
      <c r="AI57" s="91"/>
      <c r="AK57" s="91"/>
      <c r="AM57" s="91"/>
      <c r="AP57" s="91"/>
      <c r="AQ57" s="92"/>
      <c r="AR57" s="18"/>
      <c r="AS57" s="18"/>
    </row>
    <row r="58" spans="1:45" ht="12" customHeight="1" x14ac:dyDescent="0.15">
      <c r="C58" s="91"/>
      <c r="E58" s="91"/>
      <c r="G58" s="91"/>
      <c r="I58" s="91"/>
      <c r="K58" s="91"/>
      <c r="M58" s="91"/>
      <c r="O58" s="91"/>
      <c r="Q58" s="91"/>
      <c r="S58" s="91"/>
      <c r="U58" s="91"/>
      <c r="W58" s="91"/>
      <c r="Y58" s="91"/>
      <c r="AA58" s="91"/>
      <c r="AC58" s="91"/>
      <c r="AE58" s="91"/>
      <c r="AG58" s="91"/>
      <c r="AI58" s="91"/>
      <c r="AK58" s="91"/>
      <c r="AM58" s="91"/>
      <c r="AP58" s="91"/>
      <c r="AQ58" s="92"/>
      <c r="AR58" s="18"/>
      <c r="AS58" s="18"/>
    </row>
    <row r="59" spans="1:45" ht="12" customHeight="1" x14ac:dyDescent="0.15">
      <c r="C59" s="91"/>
      <c r="E59" s="91"/>
      <c r="G59" s="91"/>
      <c r="I59" s="91"/>
      <c r="K59" s="91"/>
      <c r="M59" s="91"/>
      <c r="O59" s="91"/>
      <c r="Q59" s="91"/>
      <c r="S59" s="91"/>
      <c r="U59" s="91"/>
      <c r="W59" s="91"/>
      <c r="Y59" s="91"/>
      <c r="AA59" s="91"/>
      <c r="AC59" s="91"/>
      <c r="AE59" s="91"/>
      <c r="AG59" s="91"/>
      <c r="AI59" s="91"/>
      <c r="AK59" s="91"/>
      <c r="AM59" s="91"/>
      <c r="AP59" s="91"/>
      <c r="AQ59" s="92"/>
      <c r="AR59" s="18"/>
      <c r="AS59" s="18"/>
    </row>
    <row r="60" spans="1:45" ht="12" customHeight="1" x14ac:dyDescent="0.15">
      <c r="C60" s="91"/>
      <c r="E60" s="91"/>
      <c r="G60" s="91"/>
      <c r="I60" s="91"/>
      <c r="K60" s="91"/>
      <c r="M60" s="91"/>
      <c r="O60" s="91"/>
      <c r="Q60" s="91"/>
      <c r="S60" s="91"/>
      <c r="U60" s="91"/>
      <c r="W60" s="91"/>
      <c r="Y60" s="91"/>
      <c r="AA60" s="91"/>
      <c r="AC60" s="91"/>
      <c r="AE60" s="91"/>
      <c r="AG60" s="91"/>
      <c r="AI60" s="91"/>
      <c r="AK60" s="91"/>
      <c r="AM60" s="91"/>
      <c r="AP60" s="91"/>
      <c r="AQ60" s="92"/>
      <c r="AR60" s="18"/>
      <c r="AS60" s="18"/>
    </row>
    <row r="61" spans="1:45" ht="12" customHeight="1" x14ac:dyDescent="0.15">
      <c r="C61" s="91"/>
      <c r="E61" s="91"/>
      <c r="G61" s="91"/>
      <c r="I61" s="91"/>
      <c r="K61" s="91"/>
      <c r="M61" s="91"/>
      <c r="O61" s="91"/>
      <c r="Q61" s="91"/>
      <c r="S61" s="91"/>
      <c r="U61" s="91"/>
      <c r="W61" s="91"/>
      <c r="Y61" s="91"/>
      <c r="AA61" s="91"/>
      <c r="AC61" s="91"/>
      <c r="AE61" s="91"/>
      <c r="AG61" s="91"/>
      <c r="AI61" s="91"/>
      <c r="AK61" s="91"/>
      <c r="AM61" s="91"/>
      <c r="AP61" s="91"/>
      <c r="AQ61" s="92"/>
      <c r="AR61" s="18"/>
      <c r="AS61" s="18"/>
    </row>
    <row r="62" spans="1:45" ht="12" customHeight="1" x14ac:dyDescent="0.15">
      <c r="E62" s="91"/>
      <c r="AP62" s="91"/>
      <c r="AQ62" s="92"/>
      <c r="AR62" s="18"/>
      <c r="AS62" s="18"/>
    </row>
    <row r="63" spans="1:45" ht="12" customHeight="1" x14ac:dyDescent="0.15">
      <c r="C63" s="91"/>
      <c r="E63" s="91"/>
      <c r="G63" s="91"/>
      <c r="I63" s="91"/>
      <c r="K63" s="91"/>
      <c r="M63" s="91"/>
      <c r="AP63" s="91"/>
      <c r="AQ63" s="92"/>
      <c r="AR63" s="18"/>
      <c r="AS63" s="18"/>
    </row>
    <row r="64" spans="1:45" ht="12" customHeight="1" x14ac:dyDescent="0.15">
      <c r="C64" s="91"/>
      <c r="E64" s="91"/>
      <c r="G64" s="91"/>
      <c r="I64" s="91"/>
      <c r="K64" s="91"/>
      <c r="M64" s="91"/>
      <c r="AP64" s="91"/>
      <c r="AQ64" s="92"/>
      <c r="AR64" s="18"/>
      <c r="AS64" s="18"/>
    </row>
    <row r="65" spans="3:45" ht="12" customHeight="1" x14ac:dyDescent="0.15">
      <c r="C65" s="91"/>
      <c r="E65" s="91"/>
      <c r="G65" s="91"/>
      <c r="I65" s="91"/>
      <c r="K65" s="91"/>
      <c r="M65" s="91"/>
      <c r="AP65" s="91"/>
      <c r="AQ65" s="92"/>
      <c r="AR65" s="18"/>
      <c r="AS65" s="18"/>
    </row>
    <row r="66" spans="3:45" ht="12" customHeight="1" x14ac:dyDescent="0.15">
      <c r="C66" s="91"/>
      <c r="E66" s="91"/>
      <c r="G66" s="91"/>
      <c r="I66" s="91"/>
      <c r="K66" s="91"/>
      <c r="M66" s="91"/>
      <c r="AP66" s="91"/>
      <c r="AQ66" s="92"/>
      <c r="AR66" s="18"/>
      <c r="AS66" s="18"/>
    </row>
    <row r="67" spans="3:45" ht="12" customHeight="1" x14ac:dyDescent="0.15">
      <c r="C67" s="91"/>
      <c r="E67" s="91"/>
      <c r="G67" s="91"/>
      <c r="I67" s="91"/>
      <c r="K67" s="91"/>
      <c r="M67" s="91"/>
      <c r="AP67" s="91"/>
      <c r="AQ67" s="92"/>
      <c r="AR67" s="18"/>
      <c r="AS67" s="18"/>
    </row>
    <row r="68" spans="3:45" ht="12" customHeight="1" x14ac:dyDescent="0.15">
      <c r="C68" s="91"/>
      <c r="E68" s="91"/>
      <c r="G68" s="91"/>
      <c r="I68" s="91"/>
      <c r="K68" s="91"/>
      <c r="M68" s="91"/>
      <c r="AP68" s="91"/>
      <c r="AQ68" s="92"/>
      <c r="AR68" s="18"/>
      <c r="AS68" s="18"/>
    </row>
    <row r="69" spans="3:45" ht="12" customHeight="1" x14ac:dyDescent="0.15">
      <c r="C69" s="91"/>
      <c r="E69" s="91"/>
      <c r="G69" s="91"/>
      <c r="I69" s="91"/>
      <c r="K69" s="91"/>
      <c r="M69" s="91"/>
      <c r="AP69" s="91"/>
      <c r="AQ69" s="92"/>
      <c r="AR69" s="18"/>
      <c r="AS69" s="18"/>
    </row>
    <row r="70" spans="3:45" ht="12" customHeight="1" x14ac:dyDescent="0.15">
      <c r="C70" s="91"/>
      <c r="E70" s="91"/>
      <c r="G70" s="91"/>
      <c r="I70" s="91"/>
      <c r="K70" s="91"/>
      <c r="M70" s="91"/>
      <c r="AP70" s="91"/>
      <c r="AQ70" s="92"/>
      <c r="AR70" s="18"/>
      <c r="AS70" s="18"/>
    </row>
    <row r="71" spans="3:45" ht="12" customHeight="1" x14ac:dyDescent="0.15">
      <c r="C71" s="91"/>
      <c r="E71" s="91"/>
      <c r="G71" s="91"/>
      <c r="I71" s="91"/>
      <c r="K71" s="91"/>
      <c r="M71" s="91"/>
      <c r="AP71" s="91"/>
      <c r="AQ71" s="92"/>
      <c r="AR71" s="18"/>
      <c r="AS71" s="18"/>
    </row>
    <row r="72" spans="3:45" ht="12" customHeight="1" x14ac:dyDescent="0.15">
      <c r="C72" s="91"/>
      <c r="E72" s="91"/>
      <c r="G72" s="91"/>
      <c r="I72" s="91"/>
      <c r="K72" s="91"/>
      <c r="M72" s="91"/>
      <c r="AP72" s="91"/>
      <c r="AQ72" s="92"/>
      <c r="AR72" s="18"/>
      <c r="AS72" s="18"/>
    </row>
    <row r="73" spans="3:45" ht="12" customHeight="1" x14ac:dyDescent="0.15">
      <c r="C73" s="91"/>
      <c r="E73" s="91"/>
      <c r="G73" s="91"/>
      <c r="I73" s="91"/>
      <c r="K73" s="91"/>
      <c r="M73" s="91"/>
      <c r="AP73" s="91"/>
      <c r="AQ73" s="92"/>
      <c r="AR73" s="18"/>
      <c r="AS73" s="18"/>
    </row>
    <row r="74" spans="3:45" ht="12" customHeight="1" x14ac:dyDescent="0.15">
      <c r="C74" s="91"/>
      <c r="E74" s="91"/>
      <c r="G74" s="91"/>
      <c r="I74" s="91"/>
      <c r="K74" s="91"/>
      <c r="M74" s="91"/>
      <c r="AP74" s="91"/>
      <c r="AQ74" s="92"/>
      <c r="AR74" s="18"/>
      <c r="AS74" s="18"/>
    </row>
    <row r="75" spans="3:45" ht="12" customHeight="1" x14ac:dyDescent="0.15">
      <c r="C75" s="91"/>
      <c r="E75" s="91"/>
      <c r="G75" s="91"/>
      <c r="I75" s="91"/>
      <c r="K75" s="91"/>
      <c r="M75" s="91"/>
      <c r="AP75" s="91"/>
      <c r="AQ75" s="92"/>
      <c r="AR75" s="18"/>
      <c r="AS75" s="18"/>
    </row>
    <row r="76" spans="3:45" ht="12" customHeight="1" x14ac:dyDescent="0.15">
      <c r="C76" s="91"/>
      <c r="E76" s="91"/>
      <c r="G76" s="91"/>
      <c r="I76" s="91"/>
      <c r="K76" s="91"/>
      <c r="M76" s="91"/>
    </row>
    <row r="77" spans="3:45" ht="12" customHeight="1" x14ac:dyDescent="0.15">
      <c r="C77" s="91"/>
      <c r="E77" s="91"/>
      <c r="G77" s="91"/>
      <c r="I77" s="91"/>
      <c r="K77" s="91"/>
      <c r="M77" s="91"/>
    </row>
    <row r="78" spans="3:45" ht="12" customHeight="1" x14ac:dyDescent="0.15">
      <c r="C78" s="91"/>
      <c r="E78" s="91"/>
      <c r="G78" s="91"/>
      <c r="I78" s="91"/>
      <c r="K78" s="91"/>
      <c r="M78" s="91"/>
    </row>
    <row r="79" spans="3:45" ht="12" customHeight="1" x14ac:dyDescent="0.15">
      <c r="C79" s="91"/>
      <c r="E79" s="91"/>
      <c r="G79" s="91"/>
      <c r="I79" s="91"/>
      <c r="K79" s="91"/>
      <c r="M79" s="91"/>
    </row>
    <row r="80" spans="3:45" ht="12" customHeight="1" x14ac:dyDescent="0.15">
      <c r="C80" s="91"/>
      <c r="E80" s="91"/>
      <c r="G80" s="91"/>
      <c r="I80" s="91"/>
      <c r="K80" s="91"/>
      <c r="M80" s="91"/>
    </row>
    <row r="81" spans="3:13" ht="12" customHeight="1" x14ac:dyDescent="0.15">
      <c r="C81" s="91"/>
      <c r="E81" s="91"/>
      <c r="G81" s="91"/>
      <c r="I81" s="91"/>
      <c r="K81" s="91"/>
      <c r="M81" s="91"/>
    </row>
    <row r="82" spans="3:13" ht="12" customHeight="1" x14ac:dyDescent="0.15">
      <c r="C82" s="91"/>
      <c r="E82" s="91"/>
      <c r="G82" s="91"/>
      <c r="I82" s="91"/>
      <c r="K82" s="91"/>
      <c r="M82" s="91"/>
    </row>
    <row r="83" spans="3:13" ht="12" customHeight="1" x14ac:dyDescent="0.15">
      <c r="C83" s="91"/>
      <c r="E83" s="91"/>
      <c r="G83" s="91"/>
      <c r="I83" s="91"/>
      <c r="K83" s="91"/>
      <c r="M83" s="91"/>
    </row>
    <row r="84" spans="3:13" ht="12" customHeight="1" x14ac:dyDescent="0.15">
      <c r="C84" s="91"/>
      <c r="E84" s="91"/>
      <c r="G84" s="91"/>
      <c r="I84" s="91"/>
      <c r="K84" s="91"/>
      <c r="M84" s="91"/>
    </row>
    <row r="85" spans="3:13" ht="12" customHeight="1" x14ac:dyDescent="0.15">
      <c r="C85" s="91"/>
      <c r="E85" s="91"/>
      <c r="G85" s="91"/>
      <c r="I85" s="91"/>
      <c r="K85" s="91"/>
      <c r="M85" s="91"/>
    </row>
    <row r="86" spans="3:13" ht="12" customHeight="1" x14ac:dyDescent="0.15">
      <c r="C86" s="91"/>
      <c r="E86" s="91"/>
      <c r="G86" s="91"/>
      <c r="I86" s="91"/>
      <c r="K86" s="91"/>
      <c r="M86" s="91"/>
    </row>
    <row r="87" spans="3:13" ht="12" customHeight="1" x14ac:dyDescent="0.15">
      <c r="C87" s="91"/>
      <c r="E87" s="91"/>
      <c r="G87" s="91"/>
      <c r="I87" s="91"/>
      <c r="K87" s="91"/>
      <c r="M87" s="91"/>
    </row>
    <row r="88" spans="3:13" ht="12" customHeight="1" x14ac:dyDescent="0.15">
      <c r="C88" s="91"/>
      <c r="E88" s="91"/>
      <c r="G88" s="91"/>
      <c r="I88" s="91"/>
      <c r="K88" s="91"/>
      <c r="M88" s="91"/>
    </row>
    <row r="89" spans="3:13" ht="12" customHeight="1" x14ac:dyDescent="0.15">
      <c r="C89" s="91"/>
      <c r="E89" s="91"/>
      <c r="G89" s="91"/>
      <c r="I89" s="91"/>
      <c r="K89" s="91"/>
      <c r="M89" s="91"/>
    </row>
    <row r="90" spans="3:13" ht="12" customHeight="1" x14ac:dyDescent="0.15">
      <c r="C90" s="91"/>
      <c r="E90" s="91"/>
      <c r="G90" s="91"/>
      <c r="I90" s="91"/>
      <c r="K90" s="91"/>
      <c r="M90" s="91"/>
    </row>
  </sheetData>
  <sheetProtection selectLockedCells="1"/>
  <phoneticPr fontId="4"/>
  <printOptions verticalCentered="1"/>
  <pageMargins left="0.5" right="0.5" top="0.25" bottom="0.25" header="0" footer="0"/>
  <pageSetup scale="83" pageOrder="overThenDown" orientation="landscape" horizontalDpi="4294967292" verticalDpi="4294967292"/>
  <headerFooter>
    <oddHeader>&amp;C&amp;"Arial,Bold Italic"&amp;12Dartmouth Woodsmen's Weekend 2007_x000D_Official Results</oddHeader>
  </headerFooter>
  <rowBreaks count="1" manualBreakCount="1">
    <brk id="34" max="16383" man="1"/>
  </rowBreaks>
  <colBreaks count="2" manualBreakCount="2">
    <brk id="15" max="55" man="1"/>
    <brk id="29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Dartmouth Forestry 2007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Semen</dc:creator>
  <cp:lastModifiedBy>David Kotz</cp:lastModifiedBy>
  <cp:lastPrinted>2007-04-21T22:17:37Z</cp:lastPrinted>
  <dcterms:created xsi:type="dcterms:W3CDTF">2001-04-18T20:26:12Z</dcterms:created>
  <dcterms:modified xsi:type="dcterms:W3CDTF">2017-01-22T17:41:44Z</dcterms:modified>
</cp:coreProperties>
</file>